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2.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WhitF\Downloads\"/>
    </mc:Choice>
  </mc:AlternateContent>
  <bookViews>
    <workbookView xWindow="0" yWindow="0" windowWidth="23040" windowHeight="9372" tabRatio="830"/>
  </bookViews>
  <sheets>
    <sheet name="INSTRUCTIONS" sheetId="36" r:id="rId1"/>
    <sheet name="1. Required Start-Up Funds" sheetId="1" r:id="rId2"/>
    <sheet name="2. Salaries and Wages" sheetId="6" r:id="rId3"/>
    <sheet name="3. Fixed Operating Expenses" sheetId="7" r:id="rId4"/>
    <sheet name="4. Projected Sales Forecast" sheetId="3" r:id="rId5"/>
    <sheet name="5a. Projected Sales Forecast" sheetId="10" r:id="rId6"/>
    <sheet name="5b. Projected Sales Forecast" sheetId="27" r:id="rId7"/>
    <sheet name="6. Cash Receipts-Disbursements" sheetId="14" r:id="rId8"/>
    <sheet name="7. Beginning Balance Sheet" sheetId="16" state="hidden" r:id="rId9"/>
    <sheet name="7. Income Statement (1)" sheetId="9" r:id="rId10"/>
    <sheet name="8. Cash Flow Statement (1)" sheetId="11" r:id="rId11"/>
    <sheet name="9. Balance Sheet (1)" sheetId="12" r:id="rId12"/>
    <sheet name="10. Income Statement (2)" sheetId="18" r:id="rId13"/>
    <sheet name="11. Cash Flow Statement (2)" sheetId="19" r:id="rId14"/>
    <sheet name="12. Balance Sheet (2)" sheetId="20" r:id="rId15"/>
    <sheet name="13. Income Statement (3)" sheetId="21" r:id="rId16"/>
    <sheet name="14. Cash Flow Statement (3)" sheetId="22" r:id="rId17"/>
    <sheet name="15. Balance Sheet (3)" sheetId="23" r:id="rId18"/>
    <sheet name="16. Income Statement (4)" sheetId="28" r:id="rId19"/>
    <sheet name="17. Cash Flow Statement (4)" sheetId="30" r:id="rId20"/>
    <sheet name="18. Balance Sheet (4)" sheetId="32" r:id="rId21"/>
    <sheet name="19. Income Statement (5)" sheetId="29" r:id="rId22"/>
    <sheet name="20. Cash Flow Statement (5)" sheetId="31" r:id="rId23"/>
    <sheet name="21. Balance Sheet (5)" sheetId="33" r:id="rId24"/>
    <sheet name="22. Year End Summary" sheetId="13" r:id="rId25"/>
    <sheet name="23. Balance Sheet Summary" sheetId="34" r:id="rId26"/>
    <sheet name="24. Financial Ratios" sheetId="24" r:id="rId27"/>
    <sheet name="25. Breakeven Analysis" sheetId="17" r:id="rId28"/>
    <sheet name="26. Amoritization Schedule" sheetId="8" r:id="rId29"/>
    <sheet name="27. Financial Diagnostics" sheetId="26" r:id="rId30"/>
    <sheet name="28. Summary Graphs" sheetId="35" r:id="rId31"/>
    <sheet name="29. Summary Cash Flow" sheetId="41" r:id="rId32"/>
    <sheet name="Changes" sheetId="42" r:id="rId33"/>
  </sheets>
  <definedNames>
    <definedName name="_xlnm.Print_Area" localSheetId="1">'1. Required Start-Up Funds'!$A$1:$M$53</definedName>
    <definedName name="_xlnm.Print_Area" localSheetId="12">'10. Income Statement (2)'!$A$1:$Q$71</definedName>
    <definedName name="_xlnm.Print_Area" localSheetId="14">'12. Balance Sheet (2)'!$A$1:$I$45</definedName>
    <definedName name="_xlnm.Print_Area" localSheetId="15">'13. Income Statement (3)'!$A$1:$Q$71</definedName>
    <definedName name="_xlnm.Print_Area" localSheetId="17">'15. Balance Sheet (3)'!$A$1:$I$45</definedName>
    <definedName name="_xlnm.Print_Area" localSheetId="18">'16. Income Statement (4)'!$A$1:$Q$71</definedName>
    <definedName name="_xlnm.Print_Area" localSheetId="20">'18. Balance Sheet (4)'!$A$1:$I$45</definedName>
    <definedName name="_xlnm.Print_Area" localSheetId="21">'19. Income Statement (5)'!$A$1:$Q$71</definedName>
    <definedName name="_xlnm.Print_Area" localSheetId="23">'21. Balance Sheet (5)'!$A$1:$I$45</definedName>
    <definedName name="_xlnm.Print_Area" localSheetId="24">'22. Year End Summary'!$A$1:$S$76</definedName>
    <definedName name="_xlnm.Print_Area" localSheetId="25">'23. Balance Sheet Summary'!$A$1:$S$48</definedName>
    <definedName name="_xlnm.Print_Area" localSheetId="27">'25. Breakeven Analysis'!$A$1:$J$51</definedName>
    <definedName name="_xlnm.Print_Area" localSheetId="28">'26. Amoritization Schedule'!$A$1:$S$139</definedName>
    <definedName name="_xlnm.Print_Area" localSheetId="30">'28. Summary Graphs'!$A$6:$AJ$53</definedName>
    <definedName name="_xlnm.Print_Area" localSheetId="31">'29. Summary Cash Flow'!$A$1:$M$38</definedName>
    <definedName name="_xlnm.Print_Area" localSheetId="3">'3. Fixed Operating Expenses'!$A$1:$M$43</definedName>
    <definedName name="_xlnm.Print_Area" localSheetId="4">'4. Projected Sales Forecast'!$A$1:$T$54</definedName>
    <definedName name="_xlnm.Print_Area" localSheetId="7">'6. Cash Receipts-Disbursements'!$A$1:$G$28</definedName>
    <definedName name="_xlnm.Print_Area" localSheetId="9">'7. Income Statement (1)'!$A$1:$Q$71</definedName>
    <definedName name="_xlnm.Print_Area" localSheetId="10">'8. Cash Flow Statement (1)'!$A$1:$Q$136</definedName>
    <definedName name="_xlnm.Print_Area" localSheetId="11">'9. Balance Sheet (1)'!$A$1:$I$46</definedName>
    <definedName name="_xlnm.Print_Area" localSheetId="0">INSTRUCTIONS!$A$1:$Y$63</definedName>
    <definedName name="_xlnm.Print_Titles" localSheetId="12">'10. Income Statement (2)'!$1:$4</definedName>
    <definedName name="_xlnm.Print_Titles" localSheetId="13">'11. Cash Flow Statement (2)'!$1:$4</definedName>
    <definedName name="_xlnm.Print_Titles" localSheetId="14">'12. Balance Sheet (2)'!$1:$3</definedName>
    <definedName name="_xlnm.Print_Titles" localSheetId="15">'13. Income Statement (3)'!$1:$4</definedName>
    <definedName name="_xlnm.Print_Titles" localSheetId="16">'14. Cash Flow Statement (3)'!$1:$4</definedName>
    <definedName name="_xlnm.Print_Titles" localSheetId="17">'15. Balance Sheet (3)'!$1:$3</definedName>
    <definedName name="_xlnm.Print_Titles" localSheetId="18">'16. Income Statement (4)'!$1:$4</definedName>
    <definedName name="_xlnm.Print_Titles" localSheetId="19">'17. Cash Flow Statement (4)'!$1:$4</definedName>
    <definedName name="_xlnm.Print_Titles" localSheetId="20">'18. Balance Sheet (4)'!$1:$3</definedName>
    <definedName name="_xlnm.Print_Titles" localSheetId="21">'19. Income Statement (5)'!$1:$4</definedName>
    <definedName name="_xlnm.Print_Titles" localSheetId="22">'20. Cash Flow Statement (5)'!$1:$4</definedName>
    <definedName name="_xlnm.Print_Titles" localSheetId="23">'21. Balance Sheet (5)'!$1:$3</definedName>
    <definedName name="_xlnm.Print_Titles" localSheetId="24">'22. Year End Summary'!$1:$6</definedName>
    <definedName name="_xlnm.Print_Titles" localSheetId="28">'26. Amoritization Schedule'!$1:$5</definedName>
    <definedName name="_xlnm.Print_Titles" localSheetId="8">'7. Beginning Balance Sheet'!$1:$6</definedName>
    <definedName name="_xlnm.Print_Titles" localSheetId="9">'7. Income Statement (1)'!$1:$4</definedName>
    <definedName name="_xlnm.Print_Titles" localSheetId="10">'8. Cash Flow Statement (1)'!$1:$4</definedName>
    <definedName name="_xlnm.Print_Titles" localSheetId="11">'9. Balance Sheet (1)'!$1:$4</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39" i="26" l="1"/>
  <c r="I33" i="26"/>
  <c r="G20" i="26"/>
  <c r="G13" i="26"/>
  <c r="I10" i="23"/>
  <c r="F11" i="12"/>
  <c r="I11" i="12"/>
  <c r="F11" i="20"/>
  <c r="I11" i="20"/>
  <c r="F11" i="23"/>
  <c r="I11" i="23"/>
  <c r="F11" i="32"/>
  <c r="I11" i="32"/>
  <c r="F11" i="33"/>
  <c r="I11" i="33"/>
  <c r="F10" i="32"/>
  <c r="I10" i="32"/>
  <c r="F10" i="33"/>
  <c r="I10" i="33"/>
  <c r="N11" i="34"/>
  <c r="G46" i="1"/>
  <c r="E42" i="1"/>
  <c r="E9" i="8"/>
  <c r="E8" i="8"/>
  <c r="E7" i="8"/>
  <c r="V29" i="8"/>
  <c r="H29" i="8"/>
  <c r="F62" i="29"/>
  <c r="E36" i="8"/>
  <c r="E35" i="8"/>
  <c r="V44" i="8"/>
  <c r="W44" i="8"/>
  <c r="X44" i="8"/>
  <c r="Y44" i="8"/>
  <c r="E34" i="8"/>
  <c r="K44" i="8"/>
  <c r="I63" i="18"/>
  <c r="E63" i="8"/>
  <c r="V76" i="8"/>
  <c r="W76" i="8"/>
  <c r="X76" i="8"/>
  <c r="Y76" i="8"/>
  <c r="Z76" i="8"/>
  <c r="AA76" i="8"/>
  <c r="AB76" i="8"/>
  <c r="E62" i="8"/>
  <c r="E61" i="8"/>
  <c r="N76" i="8"/>
  <c r="G83" i="8"/>
  <c r="E65" i="29"/>
  <c r="E90" i="8"/>
  <c r="V110" i="8"/>
  <c r="W110" i="8"/>
  <c r="X110" i="8"/>
  <c r="J110" i="8"/>
  <c r="H66" i="29"/>
  <c r="Y110" i="8"/>
  <c r="Z110" i="8"/>
  <c r="AA110" i="8"/>
  <c r="AB110" i="8"/>
  <c r="N110" i="8"/>
  <c r="AC110" i="8"/>
  <c r="AD110" i="8"/>
  <c r="AE110" i="8"/>
  <c r="AF110" i="8"/>
  <c r="R110" i="8"/>
  <c r="P66" i="29"/>
  <c r="E117" i="8"/>
  <c r="V137" i="8"/>
  <c r="H137" i="8"/>
  <c r="F67" i="29"/>
  <c r="W137" i="8"/>
  <c r="X137" i="8"/>
  <c r="J137" i="8"/>
  <c r="Y137" i="8"/>
  <c r="Z137" i="8"/>
  <c r="L137" i="8"/>
  <c r="J67" i="29"/>
  <c r="AA137" i="8"/>
  <c r="AB137" i="8"/>
  <c r="N137" i="8"/>
  <c r="AC137" i="8"/>
  <c r="AD137" i="8"/>
  <c r="P137" i="8"/>
  <c r="N67" i="29"/>
  <c r="AE137" i="8"/>
  <c r="AF137" i="8"/>
  <c r="R137" i="8"/>
  <c r="V84" i="8"/>
  <c r="W84" i="8"/>
  <c r="I84" i="8"/>
  <c r="V111" i="8"/>
  <c r="W111" i="8"/>
  <c r="X111" i="8"/>
  <c r="J111" i="8"/>
  <c r="Y111" i="8"/>
  <c r="Z111" i="8"/>
  <c r="AA111" i="8"/>
  <c r="AB111" i="8"/>
  <c r="N111" i="8"/>
  <c r="AC111" i="8"/>
  <c r="AD111" i="8"/>
  <c r="AE111" i="8"/>
  <c r="AF111" i="8"/>
  <c r="R111" i="8"/>
  <c r="V138" i="8"/>
  <c r="H138" i="8"/>
  <c r="W138" i="8"/>
  <c r="X138" i="8"/>
  <c r="J138" i="8"/>
  <c r="Y138" i="8"/>
  <c r="Z138" i="8"/>
  <c r="L138" i="8"/>
  <c r="AA138" i="8"/>
  <c r="AB138" i="8"/>
  <c r="N138" i="8"/>
  <c r="AC138" i="8"/>
  <c r="AD138" i="8"/>
  <c r="P138" i="8"/>
  <c r="AE138" i="8"/>
  <c r="AF138" i="8"/>
  <c r="R138" i="8"/>
  <c r="F7" i="12"/>
  <c r="E6" i="11"/>
  <c r="E7" i="9"/>
  <c r="E8" i="9"/>
  <c r="E9" i="9"/>
  <c r="E10" i="9"/>
  <c r="E11" i="9"/>
  <c r="E12" i="9"/>
  <c r="E16" i="9"/>
  <c r="E17" i="9"/>
  <c r="E18" i="9"/>
  <c r="E19" i="9"/>
  <c r="E20" i="9"/>
  <c r="E21" i="9"/>
  <c r="N11" i="6"/>
  <c r="E27" i="9"/>
  <c r="F27" i="9"/>
  <c r="N12" i="6"/>
  <c r="E28" i="9"/>
  <c r="F28" i="9"/>
  <c r="G28" i="9"/>
  <c r="H28" i="9"/>
  <c r="I28" i="9"/>
  <c r="J28" i="9"/>
  <c r="K28" i="9"/>
  <c r="L28" i="9"/>
  <c r="M28" i="9"/>
  <c r="N28" i="9"/>
  <c r="O28" i="9"/>
  <c r="P28" i="9"/>
  <c r="N14" i="6"/>
  <c r="E29" i="9"/>
  <c r="F29" i="9"/>
  <c r="G29" i="9"/>
  <c r="N17" i="6"/>
  <c r="E30" i="9"/>
  <c r="F30" i="9"/>
  <c r="G30" i="9"/>
  <c r="H30" i="9"/>
  <c r="I30" i="9"/>
  <c r="J30" i="9"/>
  <c r="K30" i="9"/>
  <c r="N24" i="6"/>
  <c r="E31" i="9"/>
  <c r="F31" i="9"/>
  <c r="G31" i="9"/>
  <c r="H31" i="9"/>
  <c r="N21" i="6"/>
  <c r="N27" i="6"/>
  <c r="N28" i="6"/>
  <c r="F21" i="6"/>
  <c r="L29" i="6"/>
  <c r="N29" i="6"/>
  <c r="L30" i="6"/>
  <c r="N30" i="6"/>
  <c r="L14" i="6"/>
  <c r="L17" i="6"/>
  <c r="L21" i="6"/>
  <c r="L31" i="6"/>
  <c r="N31" i="6"/>
  <c r="L32" i="6"/>
  <c r="N32" i="6"/>
  <c r="L33" i="6"/>
  <c r="N33" i="6"/>
  <c r="L34" i="6"/>
  <c r="N34" i="6"/>
  <c r="N35" i="6"/>
  <c r="E32" i="9"/>
  <c r="E36" i="9"/>
  <c r="F36" i="9"/>
  <c r="E37" i="9"/>
  <c r="E38" i="9"/>
  <c r="F38" i="9"/>
  <c r="G38" i="9"/>
  <c r="E39" i="9"/>
  <c r="F39" i="9"/>
  <c r="G39" i="9"/>
  <c r="H39" i="9"/>
  <c r="I39" i="9"/>
  <c r="J39" i="9"/>
  <c r="K39" i="9"/>
  <c r="L39" i="9"/>
  <c r="M39" i="9"/>
  <c r="N39" i="9"/>
  <c r="O39" i="9"/>
  <c r="P39" i="9"/>
  <c r="E40" i="9"/>
  <c r="F40" i="9"/>
  <c r="G40" i="9"/>
  <c r="H40" i="9"/>
  <c r="I40" i="9"/>
  <c r="J40" i="9"/>
  <c r="K40" i="9"/>
  <c r="L40" i="9"/>
  <c r="M40" i="9"/>
  <c r="N40" i="9"/>
  <c r="O40" i="9"/>
  <c r="P40" i="9"/>
  <c r="E41" i="9"/>
  <c r="F41" i="9"/>
  <c r="E42" i="9"/>
  <c r="F42" i="9"/>
  <c r="G42" i="9"/>
  <c r="H42" i="9"/>
  <c r="I42" i="9"/>
  <c r="J42" i="9"/>
  <c r="K42" i="9"/>
  <c r="L42" i="9"/>
  <c r="M42" i="9"/>
  <c r="N42" i="9"/>
  <c r="O42" i="9"/>
  <c r="P42" i="9"/>
  <c r="E43" i="9"/>
  <c r="F43" i="9"/>
  <c r="G43" i="9"/>
  <c r="H43" i="9"/>
  <c r="E44" i="9"/>
  <c r="F44" i="9"/>
  <c r="E45" i="9"/>
  <c r="F45" i="9"/>
  <c r="G45" i="9"/>
  <c r="H45" i="9"/>
  <c r="I45" i="9"/>
  <c r="J45" i="9"/>
  <c r="K45" i="9"/>
  <c r="L45" i="9"/>
  <c r="M45" i="9"/>
  <c r="N45" i="9"/>
  <c r="O45" i="9"/>
  <c r="P45" i="9"/>
  <c r="E46" i="9"/>
  <c r="F46" i="9"/>
  <c r="G46" i="9"/>
  <c r="H46" i="9"/>
  <c r="I46" i="9"/>
  <c r="J46" i="9"/>
  <c r="K46" i="9"/>
  <c r="L46" i="9"/>
  <c r="M46" i="9"/>
  <c r="N46" i="9"/>
  <c r="O46" i="9"/>
  <c r="P46" i="9"/>
  <c r="E47" i="9"/>
  <c r="F47" i="9"/>
  <c r="G47" i="9"/>
  <c r="H47" i="9"/>
  <c r="I47" i="9"/>
  <c r="J47" i="9"/>
  <c r="K47" i="9"/>
  <c r="L47" i="9"/>
  <c r="M47" i="9"/>
  <c r="N47" i="9"/>
  <c r="O47" i="9"/>
  <c r="P47" i="9"/>
  <c r="E48" i="9"/>
  <c r="F48" i="9"/>
  <c r="G48" i="9"/>
  <c r="E49" i="9"/>
  <c r="E50" i="9"/>
  <c r="F50" i="9"/>
  <c r="G50" i="9"/>
  <c r="H50" i="9"/>
  <c r="I50" i="9"/>
  <c r="J50" i="9"/>
  <c r="K50" i="9"/>
  <c r="L50" i="9"/>
  <c r="M50" i="9"/>
  <c r="N50" i="9"/>
  <c r="O50" i="9"/>
  <c r="P50" i="9"/>
  <c r="E51" i="9"/>
  <c r="F51" i="9"/>
  <c r="G51" i="9"/>
  <c r="H51" i="9"/>
  <c r="I51" i="9"/>
  <c r="J51" i="9"/>
  <c r="K51" i="9"/>
  <c r="L51" i="9"/>
  <c r="M51" i="9"/>
  <c r="N51" i="9"/>
  <c r="O51" i="9"/>
  <c r="P51" i="9"/>
  <c r="E52" i="9"/>
  <c r="F52" i="9"/>
  <c r="E53" i="9"/>
  <c r="F53" i="9"/>
  <c r="G53" i="9"/>
  <c r="H53" i="9"/>
  <c r="I53" i="9"/>
  <c r="J53" i="9"/>
  <c r="K53" i="9"/>
  <c r="L53" i="9"/>
  <c r="M53" i="9"/>
  <c r="N53" i="9"/>
  <c r="O53" i="9"/>
  <c r="P53" i="9"/>
  <c r="E54" i="9"/>
  <c r="F54" i="9"/>
  <c r="G54" i="9"/>
  <c r="H54" i="9"/>
  <c r="I54" i="9"/>
  <c r="E55" i="9"/>
  <c r="F55" i="9"/>
  <c r="G55" i="9"/>
  <c r="H55" i="9"/>
  <c r="I55" i="9"/>
  <c r="J55" i="9"/>
  <c r="K55" i="9"/>
  <c r="L55" i="9"/>
  <c r="M55" i="9"/>
  <c r="N55" i="9"/>
  <c r="O55" i="9"/>
  <c r="P55" i="9"/>
  <c r="F7" i="9"/>
  <c r="F8" i="9"/>
  <c r="F9" i="9"/>
  <c r="F10" i="9"/>
  <c r="F11" i="9"/>
  <c r="F12" i="9"/>
  <c r="F16" i="9"/>
  <c r="F17" i="9"/>
  <c r="F18" i="9"/>
  <c r="F19" i="9"/>
  <c r="F20" i="9"/>
  <c r="F21" i="9"/>
  <c r="F32" i="9"/>
  <c r="G32" i="9"/>
  <c r="H32" i="9"/>
  <c r="I32" i="9"/>
  <c r="J32" i="9"/>
  <c r="K32" i="9"/>
  <c r="L32" i="9"/>
  <c r="M32" i="9"/>
  <c r="N32" i="9"/>
  <c r="O32" i="9"/>
  <c r="P32" i="9"/>
  <c r="F49" i="9"/>
  <c r="G49" i="9"/>
  <c r="H49" i="9"/>
  <c r="I49" i="9"/>
  <c r="J49" i="9"/>
  <c r="K49" i="9"/>
  <c r="L49" i="9"/>
  <c r="M49" i="9"/>
  <c r="N49" i="9"/>
  <c r="O49" i="9"/>
  <c r="P49" i="9"/>
  <c r="G7" i="9"/>
  <c r="G8" i="9"/>
  <c r="G9" i="9"/>
  <c r="G10" i="9"/>
  <c r="G11" i="9"/>
  <c r="G12" i="9"/>
  <c r="G16" i="9"/>
  <c r="G17" i="9"/>
  <c r="G18" i="9"/>
  <c r="G19" i="9"/>
  <c r="G20" i="9"/>
  <c r="G21" i="9"/>
  <c r="G36" i="9"/>
  <c r="H36" i="9"/>
  <c r="G44" i="9"/>
  <c r="H44" i="9"/>
  <c r="I44" i="9"/>
  <c r="J44" i="9"/>
  <c r="K44" i="9"/>
  <c r="L44" i="9"/>
  <c r="M44" i="9"/>
  <c r="N44" i="9"/>
  <c r="G52" i="9"/>
  <c r="H52" i="9"/>
  <c r="I52" i="9"/>
  <c r="J52" i="9"/>
  <c r="K52" i="9"/>
  <c r="L52" i="9"/>
  <c r="M52" i="9"/>
  <c r="G32" i="7"/>
  <c r="E64" i="9"/>
  <c r="H7" i="9"/>
  <c r="H8" i="9"/>
  <c r="H9" i="9"/>
  <c r="I9" i="9"/>
  <c r="J9" i="9"/>
  <c r="K9" i="9"/>
  <c r="L9" i="9"/>
  <c r="M9" i="9"/>
  <c r="N9" i="9"/>
  <c r="O9" i="9"/>
  <c r="P9" i="9"/>
  <c r="Q9" i="9"/>
  <c r="F11" i="13"/>
  <c r="G11" i="13"/>
  <c r="H10" i="9"/>
  <c r="H11" i="9"/>
  <c r="H12" i="9"/>
  <c r="H13" i="9"/>
  <c r="O3" i="17"/>
  <c r="H16" i="9"/>
  <c r="H17" i="9"/>
  <c r="H18" i="9"/>
  <c r="H19" i="9"/>
  <c r="H20" i="9"/>
  <c r="H21" i="9"/>
  <c r="I7" i="9"/>
  <c r="I8" i="9"/>
  <c r="I10" i="9"/>
  <c r="I11" i="9"/>
  <c r="I12" i="9"/>
  <c r="I16" i="9"/>
  <c r="I17" i="9"/>
  <c r="I18" i="9"/>
  <c r="I19" i="9"/>
  <c r="I20" i="9"/>
  <c r="I21" i="9"/>
  <c r="I43" i="9"/>
  <c r="J43" i="9"/>
  <c r="K43" i="9"/>
  <c r="L43" i="9"/>
  <c r="M43" i="9"/>
  <c r="N43" i="9"/>
  <c r="O43" i="9"/>
  <c r="P43" i="9"/>
  <c r="J7" i="9"/>
  <c r="J8" i="9"/>
  <c r="J10" i="9"/>
  <c r="J11" i="9"/>
  <c r="J12" i="9"/>
  <c r="J16" i="9"/>
  <c r="J17" i="9"/>
  <c r="J18" i="9"/>
  <c r="J19" i="9"/>
  <c r="J20" i="9"/>
  <c r="J21" i="9"/>
  <c r="J22" i="9"/>
  <c r="J54" i="9"/>
  <c r="K54" i="9"/>
  <c r="L54" i="9"/>
  <c r="M54" i="9"/>
  <c r="N54" i="9"/>
  <c r="O54" i="9"/>
  <c r="P54" i="9"/>
  <c r="K7" i="9"/>
  <c r="K8" i="9"/>
  <c r="K10" i="9"/>
  <c r="K11" i="9"/>
  <c r="K12" i="9"/>
  <c r="K16" i="9"/>
  <c r="K17" i="9"/>
  <c r="K18" i="9"/>
  <c r="K19" i="9"/>
  <c r="K20" i="9"/>
  <c r="K21" i="9"/>
  <c r="L7" i="9"/>
  <c r="L8" i="9"/>
  <c r="L10" i="9"/>
  <c r="L11" i="9"/>
  <c r="L12" i="9"/>
  <c r="L16" i="9"/>
  <c r="L17" i="9"/>
  <c r="L18" i="9"/>
  <c r="L19" i="9"/>
  <c r="L20" i="9"/>
  <c r="L21" i="9"/>
  <c r="L22" i="9"/>
  <c r="M7" i="9"/>
  <c r="M8" i="9"/>
  <c r="M10" i="9"/>
  <c r="M11" i="9"/>
  <c r="M12" i="9"/>
  <c r="M16" i="9"/>
  <c r="M17" i="9"/>
  <c r="M18" i="9"/>
  <c r="M19" i="9"/>
  <c r="M20" i="9"/>
  <c r="M21" i="9"/>
  <c r="N7" i="9"/>
  <c r="N8" i="9"/>
  <c r="N10" i="9"/>
  <c r="N11" i="9"/>
  <c r="N12" i="9"/>
  <c r="N16" i="9"/>
  <c r="N17" i="9"/>
  <c r="N18" i="9"/>
  <c r="N19" i="9"/>
  <c r="N20" i="9"/>
  <c r="N21" i="9"/>
  <c r="N22" i="9"/>
  <c r="N52" i="9"/>
  <c r="O52" i="9"/>
  <c r="P52" i="9"/>
  <c r="O7" i="9"/>
  <c r="O8" i="9"/>
  <c r="O10" i="9"/>
  <c r="O11" i="9"/>
  <c r="O12" i="9"/>
  <c r="O16" i="9"/>
  <c r="O17" i="9"/>
  <c r="O18" i="9"/>
  <c r="O19" i="9"/>
  <c r="O20" i="9"/>
  <c r="O21" i="9"/>
  <c r="P7" i="9"/>
  <c r="P8" i="9"/>
  <c r="P10" i="9"/>
  <c r="P11" i="9"/>
  <c r="P12" i="9"/>
  <c r="P16" i="9"/>
  <c r="P17" i="9"/>
  <c r="P18" i="9"/>
  <c r="P19" i="9"/>
  <c r="P20" i="9"/>
  <c r="P21" i="9"/>
  <c r="H13" i="3"/>
  <c r="E7" i="18"/>
  <c r="H35" i="3"/>
  <c r="E8" i="18"/>
  <c r="E9" i="18"/>
  <c r="E10" i="18"/>
  <c r="E11" i="18"/>
  <c r="E12" i="18"/>
  <c r="E13" i="18"/>
  <c r="AN8" i="35"/>
  <c r="F10" i="18"/>
  <c r="G10" i="18"/>
  <c r="H10" i="18"/>
  <c r="I10" i="18"/>
  <c r="J10" i="18"/>
  <c r="K10" i="18"/>
  <c r="L10" i="18"/>
  <c r="M10" i="18"/>
  <c r="N10" i="18"/>
  <c r="O10" i="18"/>
  <c r="P10" i="18"/>
  <c r="Q10" i="18"/>
  <c r="I12" i="13"/>
  <c r="J12" i="13"/>
  <c r="E16" i="18"/>
  <c r="E17" i="18"/>
  <c r="E18" i="18"/>
  <c r="E19" i="18"/>
  <c r="E20" i="18"/>
  <c r="E21" i="18"/>
  <c r="O11" i="6"/>
  <c r="E27" i="18"/>
  <c r="F27" i="18"/>
  <c r="G27" i="18"/>
  <c r="H27" i="18"/>
  <c r="I27" i="18"/>
  <c r="O12" i="6"/>
  <c r="E28" i="18"/>
  <c r="O14" i="6"/>
  <c r="E29" i="18"/>
  <c r="F29" i="18"/>
  <c r="G29" i="18"/>
  <c r="O17" i="6"/>
  <c r="E30" i="18"/>
  <c r="F30" i="18"/>
  <c r="G30" i="18"/>
  <c r="H30" i="18"/>
  <c r="I30" i="18"/>
  <c r="J30" i="18"/>
  <c r="K30" i="18"/>
  <c r="L30" i="18"/>
  <c r="M30" i="18"/>
  <c r="N30" i="18"/>
  <c r="O30" i="18"/>
  <c r="P30" i="18"/>
  <c r="O24" i="6"/>
  <c r="E31" i="18"/>
  <c r="F31" i="18"/>
  <c r="G31" i="18"/>
  <c r="H31" i="18"/>
  <c r="I31" i="18"/>
  <c r="J31" i="18"/>
  <c r="K31" i="18"/>
  <c r="L31" i="18"/>
  <c r="M31" i="18"/>
  <c r="N31" i="18"/>
  <c r="O31" i="18"/>
  <c r="P31" i="18"/>
  <c r="O21" i="6"/>
  <c r="O27" i="6"/>
  <c r="O28" i="6"/>
  <c r="O29" i="6"/>
  <c r="O30" i="6"/>
  <c r="O31" i="6"/>
  <c r="O32" i="6"/>
  <c r="O33" i="6"/>
  <c r="O34" i="6"/>
  <c r="O35" i="6"/>
  <c r="E32" i="18"/>
  <c r="I9" i="7"/>
  <c r="J9" i="7"/>
  <c r="E36" i="18"/>
  <c r="F36" i="18"/>
  <c r="I10" i="7"/>
  <c r="J10" i="7"/>
  <c r="E37" i="18"/>
  <c r="I11" i="7"/>
  <c r="J11" i="7"/>
  <c r="E38" i="18"/>
  <c r="F38" i="18"/>
  <c r="I12" i="7"/>
  <c r="J12" i="7"/>
  <c r="E39" i="18"/>
  <c r="F39" i="18"/>
  <c r="G39" i="18"/>
  <c r="H39" i="18"/>
  <c r="I39" i="18"/>
  <c r="I13" i="7"/>
  <c r="J13" i="7"/>
  <c r="E40" i="18"/>
  <c r="F40" i="18"/>
  <c r="G40" i="18"/>
  <c r="H40" i="18"/>
  <c r="I40" i="18"/>
  <c r="I14" i="7"/>
  <c r="J14" i="7"/>
  <c r="E41" i="18"/>
  <c r="I15" i="7"/>
  <c r="J15" i="7"/>
  <c r="E42" i="18"/>
  <c r="F42" i="18"/>
  <c r="G42" i="18"/>
  <c r="H42" i="18"/>
  <c r="I42" i="18"/>
  <c r="J42" i="18"/>
  <c r="K42" i="18"/>
  <c r="L42" i="18"/>
  <c r="M42" i="18"/>
  <c r="N42" i="18"/>
  <c r="O42" i="18"/>
  <c r="P42" i="18"/>
  <c r="I16" i="7"/>
  <c r="J16" i="7"/>
  <c r="E43" i="18"/>
  <c r="F43" i="18"/>
  <c r="G43" i="18"/>
  <c r="H43" i="18"/>
  <c r="I43" i="18"/>
  <c r="J43" i="18"/>
  <c r="K43" i="18"/>
  <c r="L43" i="18"/>
  <c r="I17" i="7"/>
  <c r="J17" i="7"/>
  <c r="E44" i="18"/>
  <c r="F44" i="18"/>
  <c r="G44" i="18"/>
  <c r="H44" i="18"/>
  <c r="I44" i="18"/>
  <c r="J44" i="18"/>
  <c r="K44" i="18"/>
  <c r="L44" i="18"/>
  <c r="M44" i="18"/>
  <c r="N44" i="18"/>
  <c r="O44" i="18"/>
  <c r="P44" i="18"/>
  <c r="I18" i="7"/>
  <c r="J18" i="7"/>
  <c r="E45" i="18"/>
  <c r="F45" i="18"/>
  <c r="G45" i="18"/>
  <c r="H45" i="18"/>
  <c r="I45" i="18"/>
  <c r="J45" i="18"/>
  <c r="K45" i="18"/>
  <c r="L45" i="18"/>
  <c r="M45" i="18"/>
  <c r="N45" i="18"/>
  <c r="O45" i="18"/>
  <c r="P45" i="18"/>
  <c r="I19" i="7"/>
  <c r="J19" i="7"/>
  <c r="E46" i="18"/>
  <c r="F46" i="18"/>
  <c r="G46" i="18"/>
  <c r="H46" i="18"/>
  <c r="I46" i="18"/>
  <c r="J46" i="18"/>
  <c r="K46" i="18"/>
  <c r="L46" i="18"/>
  <c r="M46" i="18"/>
  <c r="I20" i="7"/>
  <c r="J20" i="7"/>
  <c r="E47" i="18"/>
  <c r="F47" i="18"/>
  <c r="G47" i="18"/>
  <c r="H47" i="18"/>
  <c r="I47" i="18"/>
  <c r="J47" i="18"/>
  <c r="K47" i="18"/>
  <c r="L47" i="18"/>
  <c r="M47" i="18"/>
  <c r="N47" i="18"/>
  <c r="O47" i="18"/>
  <c r="P47" i="18"/>
  <c r="I21" i="7"/>
  <c r="J21" i="7"/>
  <c r="E48" i="18"/>
  <c r="F48" i="18"/>
  <c r="G48" i="18"/>
  <c r="H48" i="18"/>
  <c r="I48" i="18"/>
  <c r="I22" i="7"/>
  <c r="J22" i="7"/>
  <c r="E49" i="18"/>
  <c r="I23" i="7"/>
  <c r="J23" i="7"/>
  <c r="E50" i="18"/>
  <c r="F50" i="18"/>
  <c r="G50" i="18"/>
  <c r="I24" i="7"/>
  <c r="J24" i="7"/>
  <c r="E51" i="18"/>
  <c r="F51" i="18"/>
  <c r="G51" i="18"/>
  <c r="H51" i="18"/>
  <c r="I51" i="18"/>
  <c r="J51" i="18"/>
  <c r="K51" i="18"/>
  <c r="I25" i="7"/>
  <c r="J25" i="7"/>
  <c r="E52" i="18"/>
  <c r="F52" i="18"/>
  <c r="G52" i="18"/>
  <c r="H52" i="18"/>
  <c r="I52" i="18"/>
  <c r="J52" i="18"/>
  <c r="K52" i="18"/>
  <c r="L52" i="18"/>
  <c r="M52" i="18"/>
  <c r="N52" i="18"/>
  <c r="O52" i="18"/>
  <c r="P52" i="18"/>
  <c r="I26" i="7"/>
  <c r="J26" i="7"/>
  <c r="E53" i="18"/>
  <c r="F53" i="18"/>
  <c r="G53" i="18"/>
  <c r="H53" i="18"/>
  <c r="I53" i="18"/>
  <c r="J53" i="18"/>
  <c r="K53" i="18"/>
  <c r="L53" i="18"/>
  <c r="M53" i="18"/>
  <c r="N53" i="18"/>
  <c r="O53" i="18"/>
  <c r="P53" i="18"/>
  <c r="Q53" i="18"/>
  <c r="I27" i="7"/>
  <c r="J27" i="7"/>
  <c r="E54" i="18"/>
  <c r="F54" i="18"/>
  <c r="G54" i="18"/>
  <c r="H54" i="18"/>
  <c r="I54" i="18"/>
  <c r="J54" i="18"/>
  <c r="K54" i="18"/>
  <c r="L54" i="18"/>
  <c r="M54" i="18"/>
  <c r="I28" i="7"/>
  <c r="J28" i="7"/>
  <c r="E55" i="18"/>
  <c r="F55" i="18"/>
  <c r="G55" i="18"/>
  <c r="H55" i="18"/>
  <c r="I55" i="18"/>
  <c r="I13" i="3"/>
  <c r="F7" i="18"/>
  <c r="I35" i="3"/>
  <c r="F8" i="18"/>
  <c r="F9" i="18"/>
  <c r="F11" i="18"/>
  <c r="F12" i="18"/>
  <c r="F16" i="18"/>
  <c r="F17" i="18"/>
  <c r="F18" i="18"/>
  <c r="F19" i="18"/>
  <c r="F20" i="18"/>
  <c r="F21" i="18"/>
  <c r="F28" i="18"/>
  <c r="G28" i="18"/>
  <c r="H28" i="18"/>
  <c r="I28" i="18"/>
  <c r="J28" i="18"/>
  <c r="K28" i="18"/>
  <c r="L28" i="18"/>
  <c r="M28" i="18"/>
  <c r="N28" i="18"/>
  <c r="O28" i="18"/>
  <c r="P28" i="18"/>
  <c r="Q28" i="18"/>
  <c r="I30" i="13"/>
  <c r="F32" i="18"/>
  <c r="G32" i="18"/>
  <c r="H32" i="18"/>
  <c r="I32" i="18"/>
  <c r="J32" i="18"/>
  <c r="K32" i="18"/>
  <c r="L32" i="18"/>
  <c r="M32" i="18"/>
  <c r="N32" i="18"/>
  <c r="O32" i="18"/>
  <c r="P32" i="18"/>
  <c r="F41" i="18"/>
  <c r="G41" i="18"/>
  <c r="H41" i="18"/>
  <c r="I41" i="18"/>
  <c r="J41" i="18"/>
  <c r="K41" i="18"/>
  <c r="L41" i="18"/>
  <c r="M41" i="18"/>
  <c r="N41" i="18"/>
  <c r="O41" i="18"/>
  <c r="P41" i="18"/>
  <c r="F49" i="18"/>
  <c r="G49" i="18"/>
  <c r="H49" i="18"/>
  <c r="I49" i="18"/>
  <c r="J49" i="18"/>
  <c r="K49" i="18"/>
  <c r="L49" i="18"/>
  <c r="M49" i="18"/>
  <c r="N49" i="18"/>
  <c r="O49" i="18"/>
  <c r="P49" i="18"/>
  <c r="J13" i="3"/>
  <c r="G7" i="18"/>
  <c r="J35" i="3"/>
  <c r="G8" i="18"/>
  <c r="G9" i="18"/>
  <c r="G11" i="18"/>
  <c r="G12" i="18"/>
  <c r="G16" i="18"/>
  <c r="G17" i="18"/>
  <c r="G18" i="18"/>
  <c r="G19" i="18"/>
  <c r="G20" i="18"/>
  <c r="G21" i="18"/>
  <c r="G38" i="18"/>
  <c r="H38" i="18"/>
  <c r="I38" i="18"/>
  <c r="J38" i="18"/>
  <c r="K38" i="18"/>
  <c r="L38" i="18"/>
  <c r="M38" i="18"/>
  <c r="K13" i="3"/>
  <c r="H7" i="18"/>
  <c r="K35" i="3"/>
  <c r="H8" i="18"/>
  <c r="H9" i="18"/>
  <c r="H11" i="18"/>
  <c r="H12" i="18"/>
  <c r="H16" i="18"/>
  <c r="H17" i="18"/>
  <c r="H18" i="18"/>
  <c r="H19" i="18"/>
  <c r="H20" i="18"/>
  <c r="H21" i="18"/>
  <c r="L13" i="3"/>
  <c r="I7" i="18"/>
  <c r="L35" i="3"/>
  <c r="I8" i="18"/>
  <c r="I9" i="18"/>
  <c r="I11" i="18"/>
  <c r="I12" i="18"/>
  <c r="I16" i="18"/>
  <c r="I17" i="18"/>
  <c r="I18" i="18"/>
  <c r="I19" i="18"/>
  <c r="I20" i="18"/>
  <c r="I21" i="18"/>
  <c r="I22" i="18"/>
  <c r="M13" i="3"/>
  <c r="J7" i="18"/>
  <c r="M35" i="3"/>
  <c r="J8" i="18"/>
  <c r="J9" i="18"/>
  <c r="J11" i="18"/>
  <c r="J12" i="18"/>
  <c r="J16" i="18"/>
  <c r="J17" i="18"/>
  <c r="J18" i="18"/>
  <c r="J19" i="18"/>
  <c r="J20" i="18"/>
  <c r="J21" i="18"/>
  <c r="J39" i="18"/>
  <c r="K39" i="18"/>
  <c r="L39" i="18"/>
  <c r="M39" i="18"/>
  <c r="J55" i="18"/>
  <c r="K55" i="18"/>
  <c r="L55" i="18"/>
  <c r="M55" i="18"/>
  <c r="N55" i="18"/>
  <c r="J44" i="8"/>
  <c r="H63" i="18"/>
  <c r="N13" i="3"/>
  <c r="K7" i="18"/>
  <c r="N35" i="3"/>
  <c r="K8" i="18"/>
  <c r="K9" i="18"/>
  <c r="K11" i="18"/>
  <c r="K12" i="18"/>
  <c r="K16" i="18"/>
  <c r="K17" i="18"/>
  <c r="K18" i="18"/>
  <c r="K19" i="18"/>
  <c r="K20" i="18"/>
  <c r="K21" i="18"/>
  <c r="O13" i="3"/>
  <c r="L7" i="18"/>
  <c r="O35" i="3"/>
  <c r="L8" i="18"/>
  <c r="L9" i="18"/>
  <c r="L11" i="18"/>
  <c r="L12" i="18"/>
  <c r="L16" i="18"/>
  <c r="L17" i="18"/>
  <c r="L18" i="18"/>
  <c r="L19" i="18"/>
  <c r="L20" i="18"/>
  <c r="L21" i="18"/>
  <c r="L51" i="18"/>
  <c r="P13" i="3"/>
  <c r="M7" i="18"/>
  <c r="P35" i="3"/>
  <c r="M8" i="18"/>
  <c r="M9" i="18"/>
  <c r="M11" i="18"/>
  <c r="M12" i="18"/>
  <c r="M16" i="18"/>
  <c r="M17" i="18"/>
  <c r="M18" i="18"/>
  <c r="M19" i="18"/>
  <c r="M20" i="18"/>
  <c r="M21" i="18"/>
  <c r="Q13" i="3"/>
  <c r="N7" i="18"/>
  <c r="Q35" i="3"/>
  <c r="N8" i="18"/>
  <c r="N9" i="18"/>
  <c r="N11" i="18"/>
  <c r="N12" i="18"/>
  <c r="N16" i="18"/>
  <c r="N17" i="18"/>
  <c r="N18" i="18"/>
  <c r="N19" i="18"/>
  <c r="N20" i="18"/>
  <c r="N21" i="18"/>
  <c r="N39" i="18"/>
  <c r="O39" i="18"/>
  <c r="P39" i="18"/>
  <c r="R13" i="3"/>
  <c r="O7" i="18"/>
  <c r="R35" i="3"/>
  <c r="O8" i="18"/>
  <c r="O9" i="18"/>
  <c r="O11" i="18"/>
  <c r="O12" i="18"/>
  <c r="O16" i="18"/>
  <c r="O17" i="18"/>
  <c r="O18" i="18"/>
  <c r="O19" i="18"/>
  <c r="O20" i="18"/>
  <c r="O21" i="18"/>
  <c r="S13" i="3"/>
  <c r="P7" i="18"/>
  <c r="S35" i="3"/>
  <c r="P8" i="18"/>
  <c r="P9" i="18"/>
  <c r="P11" i="18"/>
  <c r="P12" i="18"/>
  <c r="P16" i="18"/>
  <c r="P17" i="18"/>
  <c r="P18" i="18"/>
  <c r="P19" i="18"/>
  <c r="P20" i="18"/>
  <c r="P21" i="18"/>
  <c r="H14" i="3"/>
  <c r="E7" i="21"/>
  <c r="H36" i="3"/>
  <c r="E8" i="21"/>
  <c r="E9" i="21"/>
  <c r="E10" i="21"/>
  <c r="E11" i="21"/>
  <c r="E12" i="21"/>
  <c r="E16" i="21"/>
  <c r="E17" i="21"/>
  <c r="E18" i="21"/>
  <c r="E19" i="21"/>
  <c r="E20" i="21"/>
  <c r="E21" i="21"/>
  <c r="P11" i="6"/>
  <c r="E27" i="21"/>
  <c r="F27" i="21"/>
  <c r="G27" i="21"/>
  <c r="H27" i="21"/>
  <c r="I27" i="21"/>
  <c r="J27" i="21"/>
  <c r="K27" i="21"/>
  <c r="P12" i="6"/>
  <c r="E28" i="21"/>
  <c r="P14" i="6"/>
  <c r="E29" i="21"/>
  <c r="F29" i="21"/>
  <c r="G29" i="21"/>
  <c r="H29" i="21"/>
  <c r="I29" i="21"/>
  <c r="J29" i="21"/>
  <c r="K29" i="21"/>
  <c r="L29" i="21"/>
  <c r="M29" i="21"/>
  <c r="N29" i="21"/>
  <c r="O29" i="21"/>
  <c r="P29" i="21"/>
  <c r="P17" i="6"/>
  <c r="E30" i="21"/>
  <c r="F30" i="21"/>
  <c r="G30" i="21"/>
  <c r="P24" i="6"/>
  <c r="E31" i="21"/>
  <c r="F31" i="21"/>
  <c r="G31" i="21"/>
  <c r="H31" i="21"/>
  <c r="I31" i="21"/>
  <c r="J31" i="21"/>
  <c r="K31" i="21"/>
  <c r="L31" i="21"/>
  <c r="M31" i="21"/>
  <c r="N31" i="21"/>
  <c r="O31" i="21"/>
  <c r="P21" i="6"/>
  <c r="P27" i="6"/>
  <c r="P28" i="6"/>
  <c r="P29" i="6"/>
  <c r="P30" i="6"/>
  <c r="P31" i="6"/>
  <c r="P32" i="6"/>
  <c r="P33" i="6"/>
  <c r="P34" i="6"/>
  <c r="P35" i="6"/>
  <c r="E32" i="21"/>
  <c r="F32" i="21"/>
  <c r="G32" i="21"/>
  <c r="H32" i="21"/>
  <c r="I32" i="21"/>
  <c r="J32" i="21"/>
  <c r="K32" i="21"/>
  <c r="L32" i="21"/>
  <c r="M32" i="21"/>
  <c r="N32" i="21"/>
  <c r="O32" i="21"/>
  <c r="P32" i="21"/>
  <c r="K9" i="7"/>
  <c r="E36" i="21"/>
  <c r="F36" i="21"/>
  <c r="K10" i="7"/>
  <c r="E37" i="21"/>
  <c r="K11" i="7"/>
  <c r="E38" i="21"/>
  <c r="F38" i="21"/>
  <c r="K12" i="7"/>
  <c r="E39" i="21"/>
  <c r="F39" i="21"/>
  <c r="G39" i="21"/>
  <c r="H39" i="21"/>
  <c r="I39" i="21"/>
  <c r="J39" i="21"/>
  <c r="K39" i="21"/>
  <c r="L39" i="21"/>
  <c r="M39" i="21"/>
  <c r="N39" i="21"/>
  <c r="O39" i="21"/>
  <c r="P39" i="21"/>
  <c r="K13" i="7"/>
  <c r="E40" i="21"/>
  <c r="F40" i="21"/>
  <c r="G40" i="21"/>
  <c r="H40" i="21"/>
  <c r="I40" i="21"/>
  <c r="J40" i="21"/>
  <c r="K40" i="21"/>
  <c r="L40" i="21"/>
  <c r="M40" i="21"/>
  <c r="N40" i="21"/>
  <c r="K14" i="7"/>
  <c r="E41" i="21"/>
  <c r="K15" i="7"/>
  <c r="E42" i="21"/>
  <c r="F42" i="21"/>
  <c r="G42" i="21"/>
  <c r="H42" i="21"/>
  <c r="I42" i="21"/>
  <c r="J42" i="21"/>
  <c r="K42" i="21"/>
  <c r="L42" i="21"/>
  <c r="M42" i="21"/>
  <c r="N42" i="21"/>
  <c r="O42" i="21"/>
  <c r="P42" i="21"/>
  <c r="K16" i="7"/>
  <c r="E43" i="21"/>
  <c r="F43" i="21"/>
  <c r="G43" i="21"/>
  <c r="H43" i="21"/>
  <c r="K17" i="7"/>
  <c r="E44" i="21"/>
  <c r="F44" i="21"/>
  <c r="G44" i="21"/>
  <c r="H44" i="21"/>
  <c r="I44" i="21"/>
  <c r="J44" i="21"/>
  <c r="K44" i="21"/>
  <c r="K18" i="7"/>
  <c r="E45" i="21"/>
  <c r="K19" i="7"/>
  <c r="E46" i="21"/>
  <c r="F46" i="21"/>
  <c r="G46" i="21"/>
  <c r="H46" i="21"/>
  <c r="I46" i="21"/>
  <c r="K20" i="7"/>
  <c r="E47" i="21"/>
  <c r="F47" i="21"/>
  <c r="G47" i="21"/>
  <c r="H47" i="21"/>
  <c r="I47" i="21"/>
  <c r="J47" i="21"/>
  <c r="K47" i="21"/>
  <c r="L47" i="21"/>
  <c r="M47" i="21"/>
  <c r="N47" i="21"/>
  <c r="O47" i="21"/>
  <c r="P47" i="21"/>
  <c r="K21" i="7"/>
  <c r="E48" i="21"/>
  <c r="F48" i="21"/>
  <c r="G48" i="21"/>
  <c r="H48" i="21"/>
  <c r="I48" i="21"/>
  <c r="J48" i="21"/>
  <c r="K22" i="7"/>
  <c r="E49" i="21"/>
  <c r="K23" i="7"/>
  <c r="E50" i="21"/>
  <c r="F50" i="21"/>
  <c r="G50" i="21"/>
  <c r="H50" i="21"/>
  <c r="I50" i="21"/>
  <c r="J50" i="21"/>
  <c r="K50" i="21"/>
  <c r="L50" i="21"/>
  <c r="M50" i="21"/>
  <c r="N50" i="21"/>
  <c r="O50" i="21"/>
  <c r="P50" i="21"/>
  <c r="K24" i="7"/>
  <c r="E51" i="21"/>
  <c r="F51" i="21"/>
  <c r="G51" i="21"/>
  <c r="H51" i="21"/>
  <c r="K25" i="7"/>
  <c r="E52" i="21"/>
  <c r="F52" i="21"/>
  <c r="G52" i="21"/>
  <c r="H52" i="21"/>
  <c r="I52" i="21"/>
  <c r="J52" i="21"/>
  <c r="K52" i="21"/>
  <c r="L52" i="21"/>
  <c r="M52" i="21"/>
  <c r="N52" i="21"/>
  <c r="O52" i="21"/>
  <c r="P52" i="21"/>
  <c r="K26" i="7"/>
  <c r="E53" i="21"/>
  <c r="K27" i="7"/>
  <c r="E54" i="21"/>
  <c r="F54" i="21"/>
  <c r="G54" i="21"/>
  <c r="H54" i="21"/>
  <c r="I54" i="21"/>
  <c r="J54" i="21"/>
  <c r="K54" i="21"/>
  <c r="L54" i="21"/>
  <c r="M54" i="21"/>
  <c r="N54" i="21"/>
  <c r="O54" i="21"/>
  <c r="P54" i="21"/>
  <c r="K28" i="7"/>
  <c r="E55" i="21"/>
  <c r="F55" i="21"/>
  <c r="G55" i="21"/>
  <c r="H55" i="21"/>
  <c r="I55" i="21"/>
  <c r="J55" i="21"/>
  <c r="K55" i="21"/>
  <c r="L55" i="21"/>
  <c r="M55" i="21"/>
  <c r="N55" i="21"/>
  <c r="O55" i="21"/>
  <c r="P55" i="21"/>
  <c r="G21" i="8"/>
  <c r="E89" i="8"/>
  <c r="E88" i="8"/>
  <c r="V106" i="8"/>
  <c r="W106" i="8"/>
  <c r="X106" i="8"/>
  <c r="Y106" i="8"/>
  <c r="K106" i="8"/>
  <c r="I66" i="28"/>
  <c r="E116" i="8"/>
  <c r="E115" i="8"/>
  <c r="V125" i="8"/>
  <c r="W125" i="8"/>
  <c r="X125" i="8"/>
  <c r="Y125" i="8"/>
  <c r="Z125" i="8"/>
  <c r="AA125" i="8"/>
  <c r="AB125" i="8"/>
  <c r="AC125" i="8"/>
  <c r="O125" i="8"/>
  <c r="M67" i="18"/>
  <c r="I14" i="3"/>
  <c r="F7" i="21"/>
  <c r="I36" i="3"/>
  <c r="F8" i="21"/>
  <c r="F9" i="21"/>
  <c r="F10" i="21"/>
  <c r="F11" i="21"/>
  <c r="F12" i="21"/>
  <c r="F16" i="21"/>
  <c r="F17" i="21"/>
  <c r="F18" i="21"/>
  <c r="F19" i="21"/>
  <c r="F20" i="21"/>
  <c r="F21" i="21"/>
  <c r="F28" i="21"/>
  <c r="G28" i="21"/>
  <c r="H28" i="21"/>
  <c r="I28" i="21"/>
  <c r="J28" i="21"/>
  <c r="K28" i="21"/>
  <c r="L28" i="21"/>
  <c r="M28" i="21"/>
  <c r="N28" i="21"/>
  <c r="O28" i="21"/>
  <c r="P28" i="21"/>
  <c r="Q28" i="21"/>
  <c r="L30" i="13"/>
  <c r="F37" i="21"/>
  <c r="G37" i="21"/>
  <c r="H37" i="21"/>
  <c r="I37" i="21"/>
  <c r="J37" i="21"/>
  <c r="K37" i="21"/>
  <c r="L37" i="21"/>
  <c r="M37" i="21"/>
  <c r="N37" i="21"/>
  <c r="O37" i="21"/>
  <c r="P37" i="21"/>
  <c r="F41" i="21"/>
  <c r="G41" i="21"/>
  <c r="H41" i="21"/>
  <c r="I41" i="21"/>
  <c r="J41" i="21"/>
  <c r="K41" i="21"/>
  <c r="L41" i="21"/>
  <c r="M41" i="21"/>
  <c r="N41" i="21"/>
  <c r="O41" i="21"/>
  <c r="P41" i="21"/>
  <c r="F45" i="21"/>
  <c r="G45" i="21"/>
  <c r="F49" i="21"/>
  <c r="G49" i="21"/>
  <c r="H49" i="21"/>
  <c r="I49" i="21"/>
  <c r="J49" i="21"/>
  <c r="K49" i="21"/>
  <c r="L49" i="21"/>
  <c r="M49" i="21"/>
  <c r="N49" i="21"/>
  <c r="O49" i="21"/>
  <c r="P49" i="21"/>
  <c r="F53" i="21"/>
  <c r="G53" i="21"/>
  <c r="H53" i="21"/>
  <c r="I53" i="21"/>
  <c r="J53" i="21"/>
  <c r="K53" i="21"/>
  <c r="L53" i="21"/>
  <c r="M53" i="21"/>
  <c r="N53" i="21"/>
  <c r="O53" i="21"/>
  <c r="P53" i="21"/>
  <c r="Q53" i="21"/>
  <c r="L55" i="13"/>
  <c r="M55" i="13"/>
  <c r="J14" i="3"/>
  <c r="G7" i="21"/>
  <c r="J36" i="3"/>
  <c r="G8" i="21"/>
  <c r="G9" i="21"/>
  <c r="G10" i="21"/>
  <c r="G11" i="21"/>
  <c r="G12" i="21"/>
  <c r="G16" i="21"/>
  <c r="G17" i="21"/>
  <c r="G18" i="21"/>
  <c r="G19" i="21"/>
  <c r="G20" i="21"/>
  <c r="G21" i="21"/>
  <c r="G22" i="21"/>
  <c r="G38" i="21"/>
  <c r="H38" i="21"/>
  <c r="I38" i="21"/>
  <c r="J38" i="21"/>
  <c r="K38" i="21"/>
  <c r="L38" i="21"/>
  <c r="M38" i="21"/>
  <c r="N38" i="21"/>
  <c r="O38" i="21"/>
  <c r="P38" i="21"/>
  <c r="E62" i="21"/>
  <c r="V48" i="8"/>
  <c r="W48" i="8"/>
  <c r="I48" i="8"/>
  <c r="K14" i="3"/>
  <c r="H7" i="21"/>
  <c r="K36" i="3"/>
  <c r="H8" i="21"/>
  <c r="H9" i="21"/>
  <c r="H10" i="21"/>
  <c r="H11" i="21"/>
  <c r="H12" i="21"/>
  <c r="H16" i="21"/>
  <c r="H17" i="21"/>
  <c r="H18" i="21"/>
  <c r="H19" i="21"/>
  <c r="H20" i="21"/>
  <c r="H21" i="21"/>
  <c r="H45" i="21"/>
  <c r="I45" i="21"/>
  <c r="J45" i="21"/>
  <c r="K45" i="21"/>
  <c r="L45" i="21"/>
  <c r="M45" i="21"/>
  <c r="N45" i="21"/>
  <c r="O45" i="21"/>
  <c r="P45" i="21"/>
  <c r="Q45" i="21"/>
  <c r="J76" i="8"/>
  <c r="L14" i="3"/>
  <c r="I7" i="21"/>
  <c r="L36" i="3"/>
  <c r="I8" i="21"/>
  <c r="I9" i="21"/>
  <c r="I10" i="21"/>
  <c r="I11" i="21"/>
  <c r="I12" i="21"/>
  <c r="I16" i="21"/>
  <c r="I17" i="21"/>
  <c r="I18" i="21"/>
  <c r="I19" i="21"/>
  <c r="I20" i="21"/>
  <c r="I21" i="21"/>
  <c r="X48" i="8"/>
  <c r="Y48" i="8"/>
  <c r="K48" i="8"/>
  <c r="I63" i="21"/>
  <c r="M14" i="3"/>
  <c r="J7" i="21"/>
  <c r="M36" i="3"/>
  <c r="J8" i="21"/>
  <c r="J9" i="21"/>
  <c r="J10" i="21"/>
  <c r="J11" i="21"/>
  <c r="J12" i="21"/>
  <c r="J16" i="21"/>
  <c r="J17" i="21"/>
  <c r="J18" i="21"/>
  <c r="J19" i="21"/>
  <c r="J20" i="21"/>
  <c r="J21" i="21"/>
  <c r="V75" i="8"/>
  <c r="W75" i="8"/>
  <c r="X75" i="8"/>
  <c r="Y75" i="8"/>
  <c r="Z75" i="8"/>
  <c r="L75" i="8"/>
  <c r="J65" i="21"/>
  <c r="N14" i="3"/>
  <c r="K7" i="21"/>
  <c r="N36" i="3"/>
  <c r="K8" i="21"/>
  <c r="K9" i="21"/>
  <c r="K10" i="21"/>
  <c r="K11" i="21"/>
  <c r="K12" i="21"/>
  <c r="K16" i="21"/>
  <c r="K17" i="21"/>
  <c r="K18" i="21"/>
  <c r="K19" i="21"/>
  <c r="K20" i="21"/>
  <c r="K21" i="21"/>
  <c r="K48" i="21"/>
  <c r="L48" i="21"/>
  <c r="M48" i="21"/>
  <c r="N48" i="21"/>
  <c r="O48" i="21"/>
  <c r="P48" i="21"/>
  <c r="O14" i="3"/>
  <c r="L7" i="21"/>
  <c r="O36" i="3"/>
  <c r="L8" i="21"/>
  <c r="L9" i="21"/>
  <c r="L10" i="21"/>
  <c r="L11" i="21"/>
  <c r="L12" i="21"/>
  <c r="L16" i="21"/>
  <c r="L17" i="21"/>
  <c r="L18" i="21"/>
  <c r="L19" i="21"/>
  <c r="L20" i="21"/>
  <c r="L21" i="21"/>
  <c r="V22" i="8"/>
  <c r="W22" i="8"/>
  <c r="X22" i="8"/>
  <c r="Y22" i="8"/>
  <c r="Z22" i="8"/>
  <c r="AA22" i="8"/>
  <c r="AB22" i="8"/>
  <c r="N22" i="8"/>
  <c r="P14" i="3"/>
  <c r="M7" i="21"/>
  <c r="P36" i="3"/>
  <c r="M8" i="21"/>
  <c r="M9" i="21"/>
  <c r="M10" i="21"/>
  <c r="M11" i="21"/>
  <c r="M12" i="21"/>
  <c r="M16" i="21"/>
  <c r="M17" i="21"/>
  <c r="M18" i="21"/>
  <c r="M19" i="21"/>
  <c r="M20" i="21"/>
  <c r="M21" i="21"/>
  <c r="V21" i="8"/>
  <c r="W21" i="8"/>
  <c r="X21" i="8"/>
  <c r="Y21" i="8"/>
  <c r="Z21" i="8"/>
  <c r="AA21" i="8"/>
  <c r="AB21" i="8"/>
  <c r="AC21" i="8"/>
  <c r="O21" i="8"/>
  <c r="M62" i="21"/>
  <c r="Q14" i="3"/>
  <c r="N7" i="21"/>
  <c r="Q36" i="3"/>
  <c r="N8" i="21"/>
  <c r="N9" i="21"/>
  <c r="N10" i="21"/>
  <c r="N11" i="21"/>
  <c r="N12" i="21"/>
  <c r="N16" i="21"/>
  <c r="N17" i="21"/>
  <c r="N18" i="21"/>
  <c r="N19" i="21"/>
  <c r="N20" i="21"/>
  <c r="N21" i="21"/>
  <c r="R14" i="3"/>
  <c r="O7" i="21"/>
  <c r="R36" i="3"/>
  <c r="O8" i="21"/>
  <c r="O9" i="21"/>
  <c r="O10" i="21"/>
  <c r="O11" i="21"/>
  <c r="O12" i="21"/>
  <c r="O16" i="21"/>
  <c r="O17" i="21"/>
  <c r="O18" i="21"/>
  <c r="O19" i="21"/>
  <c r="O20" i="21"/>
  <c r="O21" i="21"/>
  <c r="O40" i="21"/>
  <c r="P40" i="21"/>
  <c r="S14" i="3"/>
  <c r="P7" i="21"/>
  <c r="S36" i="3"/>
  <c r="P8" i="21"/>
  <c r="P9" i="21"/>
  <c r="P10" i="21"/>
  <c r="P11" i="21"/>
  <c r="P12" i="21"/>
  <c r="P16" i="21"/>
  <c r="P17" i="21"/>
  <c r="P18" i="21"/>
  <c r="P19" i="21"/>
  <c r="P20" i="21"/>
  <c r="P21" i="21"/>
  <c r="AA75" i="8"/>
  <c r="AB75" i="8"/>
  <c r="AC75" i="8"/>
  <c r="AD75" i="8"/>
  <c r="AE75" i="8"/>
  <c r="AF75" i="8"/>
  <c r="R75" i="8"/>
  <c r="P65" i="21"/>
  <c r="H15" i="3"/>
  <c r="E7" i="28"/>
  <c r="H37" i="3"/>
  <c r="E8" i="28"/>
  <c r="E9" i="28"/>
  <c r="E10" i="28"/>
  <c r="E11" i="28"/>
  <c r="E12" i="28"/>
  <c r="E16" i="28"/>
  <c r="E17" i="28"/>
  <c r="I37" i="3"/>
  <c r="F17" i="28"/>
  <c r="J37" i="3"/>
  <c r="G17" i="28"/>
  <c r="K37" i="3"/>
  <c r="H17" i="28"/>
  <c r="L37" i="3"/>
  <c r="I17" i="28"/>
  <c r="M37" i="3"/>
  <c r="J17" i="28"/>
  <c r="N37" i="3"/>
  <c r="K17" i="28"/>
  <c r="O37" i="3"/>
  <c r="L17" i="28"/>
  <c r="P37" i="3"/>
  <c r="M17" i="28"/>
  <c r="Q37" i="3"/>
  <c r="N17" i="28"/>
  <c r="R37" i="3"/>
  <c r="O17" i="28"/>
  <c r="S37" i="3"/>
  <c r="P17" i="28"/>
  <c r="Q17" i="28"/>
  <c r="O19" i="13"/>
  <c r="P19" i="13"/>
  <c r="E18" i="28"/>
  <c r="E19" i="28"/>
  <c r="E20" i="28"/>
  <c r="E21" i="28"/>
  <c r="Q11" i="6"/>
  <c r="E27" i="28"/>
  <c r="F27" i="28"/>
  <c r="G27" i="28"/>
  <c r="H27" i="28"/>
  <c r="I27" i="28"/>
  <c r="Q12" i="6"/>
  <c r="E28" i="28"/>
  <c r="Q14" i="6"/>
  <c r="E29" i="28"/>
  <c r="F29" i="28"/>
  <c r="Q17" i="6"/>
  <c r="E30" i="28"/>
  <c r="F30" i="28"/>
  <c r="G30" i="28"/>
  <c r="H30" i="28"/>
  <c r="I30" i="28"/>
  <c r="J30" i="28"/>
  <c r="Q24" i="6"/>
  <c r="E31" i="28"/>
  <c r="F31" i="28"/>
  <c r="G31" i="28"/>
  <c r="H31" i="28"/>
  <c r="I31" i="28"/>
  <c r="J31" i="28"/>
  <c r="K31" i="28"/>
  <c r="L31" i="28"/>
  <c r="M31" i="28"/>
  <c r="Q21" i="6"/>
  <c r="Q27" i="6"/>
  <c r="Q28" i="6"/>
  <c r="Q29" i="6"/>
  <c r="Q30" i="6"/>
  <c r="Q31" i="6"/>
  <c r="Q32" i="6"/>
  <c r="Q33" i="6"/>
  <c r="Q34" i="6"/>
  <c r="Q35" i="6"/>
  <c r="E32" i="28"/>
  <c r="L9" i="7"/>
  <c r="E36" i="28"/>
  <c r="F36" i="28"/>
  <c r="L10" i="7"/>
  <c r="E37" i="28"/>
  <c r="L11" i="7"/>
  <c r="E38" i="28"/>
  <c r="L12" i="7"/>
  <c r="E39" i="28"/>
  <c r="L13" i="7"/>
  <c r="E40" i="28"/>
  <c r="L14" i="7"/>
  <c r="E41" i="28"/>
  <c r="L15" i="7"/>
  <c r="E42" i="28"/>
  <c r="L16" i="7"/>
  <c r="E43" i="28"/>
  <c r="L17" i="7"/>
  <c r="E44" i="28"/>
  <c r="L18" i="7"/>
  <c r="E45" i="28"/>
  <c r="L19" i="7"/>
  <c r="E46" i="28"/>
  <c r="L20" i="7"/>
  <c r="E47" i="28"/>
  <c r="L21" i="7"/>
  <c r="E48" i="28"/>
  <c r="L22" i="7"/>
  <c r="E49" i="28"/>
  <c r="L23" i="7"/>
  <c r="E50" i="28"/>
  <c r="L24" i="7"/>
  <c r="E51" i="28"/>
  <c r="L25" i="7"/>
  <c r="E52" i="28"/>
  <c r="L26" i="7"/>
  <c r="E53" i="28"/>
  <c r="L27" i="7"/>
  <c r="E54" i="28"/>
  <c r="L28" i="7"/>
  <c r="E55" i="28"/>
  <c r="E56" i="28"/>
  <c r="E20" i="30"/>
  <c r="F38" i="28"/>
  <c r="F40" i="28"/>
  <c r="G40" i="28"/>
  <c r="H40" i="28"/>
  <c r="I40" i="28"/>
  <c r="J40" i="28"/>
  <c r="K40" i="28"/>
  <c r="L40" i="28"/>
  <c r="M40" i="28"/>
  <c r="N40" i="28"/>
  <c r="O40" i="28"/>
  <c r="P40" i="28"/>
  <c r="F41" i="28"/>
  <c r="G41" i="28"/>
  <c r="H41" i="28"/>
  <c r="I41" i="28"/>
  <c r="J41" i="28"/>
  <c r="K41" i="28"/>
  <c r="L41" i="28"/>
  <c r="M41" i="28"/>
  <c r="N41" i="28"/>
  <c r="O41" i="28"/>
  <c r="P41" i="28"/>
  <c r="F42" i="28"/>
  <c r="G42" i="28"/>
  <c r="H42" i="28"/>
  <c r="I42" i="28"/>
  <c r="J42" i="28"/>
  <c r="K42" i="28"/>
  <c r="L42" i="28"/>
  <c r="M42" i="28"/>
  <c r="N42" i="28"/>
  <c r="O42" i="28"/>
  <c r="P42" i="28"/>
  <c r="F44" i="28"/>
  <c r="G44" i="28"/>
  <c r="H44" i="28"/>
  <c r="I44" i="28"/>
  <c r="J44" i="28"/>
  <c r="K44" i="28"/>
  <c r="L44" i="28"/>
  <c r="M44" i="28"/>
  <c r="N44" i="28"/>
  <c r="O44" i="28"/>
  <c r="P44" i="28"/>
  <c r="F45" i="28"/>
  <c r="G45" i="28"/>
  <c r="H45" i="28"/>
  <c r="I45" i="28"/>
  <c r="J45" i="28"/>
  <c r="K45" i="28"/>
  <c r="L45" i="28"/>
  <c r="F46" i="28"/>
  <c r="F49" i="28"/>
  <c r="G49" i="28"/>
  <c r="H49" i="28"/>
  <c r="I49" i="28"/>
  <c r="J49" i="28"/>
  <c r="K49" i="28"/>
  <c r="L49" i="28"/>
  <c r="F50" i="28"/>
  <c r="G50" i="28"/>
  <c r="H50" i="28"/>
  <c r="F52" i="28"/>
  <c r="G52" i="28"/>
  <c r="F53" i="28"/>
  <c r="G53" i="28"/>
  <c r="H53" i="28"/>
  <c r="I53" i="28"/>
  <c r="J53" i="28"/>
  <c r="K53" i="28"/>
  <c r="L53" i="28"/>
  <c r="F54" i="28"/>
  <c r="G80" i="8"/>
  <c r="G134" i="8"/>
  <c r="I15" i="3"/>
  <c r="F7" i="28"/>
  <c r="F8" i="28"/>
  <c r="F9" i="28"/>
  <c r="F10" i="28"/>
  <c r="F11" i="28"/>
  <c r="F12" i="28"/>
  <c r="F16" i="28"/>
  <c r="F18" i="28"/>
  <c r="F19" i="28"/>
  <c r="F20" i="28"/>
  <c r="F21" i="28"/>
  <c r="F32" i="28"/>
  <c r="G32" i="28"/>
  <c r="H32" i="28"/>
  <c r="I32" i="28"/>
  <c r="J32" i="28"/>
  <c r="K32" i="28"/>
  <c r="L32" i="28"/>
  <c r="M32" i="28"/>
  <c r="N32" i="28"/>
  <c r="O32" i="28"/>
  <c r="P32" i="28"/>
  <c r="F39" i="28"/>
  <c r="G39" i="28"/>
  <c r="H39" i="28"/>
  <c r="I39" i="28"/>
  <c r="J39" i="28"/>
  <c r="F43" i="28"/>
  <c r="G43" i="28"/>
  <c r="H43" i="28"/>
  <c r="I43" i="28"/>
  <c r="J43" i="28"/>
  <c r="F47" i="28"/>
  <c r="G47" i="28"/>
  <c r="H47" i="28"/>
  <c r="I47" i="28"/>
  <c r="J47" i="28"/>
  <c r="F51" i="28"/>
  <c r="G51" i="28"/>
  <c r="H51" i="28"/>
  <c r="I51" i="28"/>
  <c r="J51" i="28"/>
  <c r="K51" i="28"/>
  <c r="L51" i="28"/>
  <c r="M51" i="28"/>
  <c r="N51" i="28"/>
  <c r="O51" i="28"/>
  <c r="P51" i="28"/>
  <c r="F55" i="28"/>
  <c r="G55" i="28"/>
  <c r="H55" i="28"/>
  <c r="I55" i="28"/>
  <c r="J55" i="28"/>
  <c r="K55" i="28"/>
  <c r="L55" i="28"/>
  <c r="M55" i="28"/>
  <c r="N55" i="28"/>
  <c r="O55" i="28"/>
  <c r="P55" i="28"/>
  <c r="H106" i="8"/>
  <c r="F66" i="28"/>
  <c r="V133" i="8"/>
  <c r="H133" i="8"/>
  <c r="F67" i="28"/>
  <c r="V134" i="8"/>
  <c r="H134" i="8"/>
  <c r="J15" i="3"/>
  <c r="G7" i="28"/>
  <c r="G8" i="28"/>
  <c r="G9" i="28"/>
  <c r="G10" i="28"/>
  <c r="G11" i="28"/>
  <c r="G12" i="28"/>
  <c r="G16" i="28"/>
  <c r="G18" i="28"/>
  <c r="G19" i="28"/>
  <c r="G20" i="28"/>
  <c r="G21" i="28"/>
  <c r="G29" i="28"/>
  <c r="H29" i="28"/>
  <c r="G38" i="28"/>
  <c r="H38" i="28"/>
  <c r="I38" i="28"/>
  <c r="J38" i="28"/>
  <c r="K38" i="28"/>
  <c r="G46" i="28"/>
  <c r="H46" i="28"/>
  <c r="I46" i="28"/>
  <c r="J46" i="28"/>
  <c r="K46" i="28"/>
  <c r="L46" i="28"/>
  <c r="M46" i="28"/>
  <c r="N46" i="28"/>
  <c r="O46" i="28"/>
  <c r="P46" i="28"/>
  <c r="G54" i="28"/>
  <c r="H54" i="28"/>
  <c r="I54" i="28"/>
  <c r="J54" i="28"/>
  <c r="K54" i="28"/>
  <c r="L54" i="28"/>
  <c r="M54" i="28"/>
  <c r="N54" i="28"/>
  <c r="O54" i="28"/>
  <c r="P54" i="28"/>
  <c r="V26" i="8"/>
  <c r="W26" i="8"/>
  <c r="I26" i="8"/>
  <c r="V107" i="8"/>
  <c r="W107" i="8"/>
  <c r="I107" i="8"/>
  <c r="W133" i="8"/>
  <c r="I133" i="8"/>
  <c r="W134" i="8"/>
  <c r="I134" i="8"/>
  <c r="K15" i="3"/>
  <c r="H7" i="28"/>
  <c r="H8" i="28"/>
  <c r="H9" i="28"/>
  <c r="H10" i="28"/>
  <c r="H11" i="28"/>
  <c r="H12" i="28"/>
  <c r="H16" i="28"/>
  <c r="H18" i="28"/>
  <c r="H19" i="28"/>
  <c r="H20" i="28"/>
  <c r="H21" i="28"/>
  <c r="V79" i="8"/>
  <c r="W79" i="8"/>
  <c r="X79" i="8"/>
  <c r="J79" i="8"/>
  <c r="H65" i="28"/>
  <c r="X133" i="8"/>
  <c r="J133" i="8"/>
  <c r="H67" i="28"/>
  <c r="X134" i="8"/>
  <c r="J134" i="8"/>
  <c r="L15" i="3"/>
  <c r="I7" i="28"/>
  <c r="I8" i="28"/>
  <c r="I9" i="28"/>
  <c r="I10" i="28"/>
  <c r="I11" i="28"/>
  <c r="I12" i="28"/>
  <c r="I16" i="28"/>
  <c r="I18" i="28"/>
  <c r="I19" i="28"/>
  <c r="I20" i="28"/>
  <c r="I21" i="28"/>
  <c r="I29" i="28"/>
  <c r="J29" i="28"/>
  <c r="K29" i="28"/>
  <c r="L29" i="28"/>
  <c r="M29" i="28"/>
  <c r="N29" i="28"/>
  <c r="O29" i="28"/>
  <c r="P29" i="28"/>
  <c r="I50" i="28"/>
  <c r="J50" i="28"/>
  <c r="K50" i="28"/>
  <c r="L50" i="28"/>
  <c r="M50" i="28"/>
  <c r="N50" i="28"/>
  <c r="O50" i="28"/>
  <c r="P50" i="28"/>
  <c r="Y79" i="8"/>
  <c r="K79" i="8"/>
  <c r="Y133" i="8"/>
  <c r="K133" i="8"/>
  <c r="I67" i="28"/>
  <c r="Y134" i="8"/>
  <c r="K134" i="8"/>
  <c r="M15" i="3"/>
  <c r="J7" i="28"/>
  <c r="J8" i="28"/>
  <c r="J9" i="28"/>
  <c r="J10" i="28"/>
  <c r="J11" i="28"/>
  <c r="J12" i="28"/>
  <c r="J16" i="28"/>
  <c r="J18" i="28"/>
  <c r="J19" i="28"/>
  <c r="J20" i="28"/>
  <c r="J21" i="28"/>
  <c r="V25" i="8"/>
  <c r="W25" i="8"/>
  <c r="X25" i="8"/>
  <c r="Y25" i="8"/>
  <c r="Z25" i="8"/>
  <c r="L25" i="8"/>
  <c r="J62" i="28"/>
  <c r="V80" i="8"/>
  <c r="W80" i="8"/>
  <c r="X80" i="8"/>
  <c r="Y80" i="8"/>
  <c r="Z80" i="8"/>
  <c r="L80" i="8"/>
  <c r="Z133" i="8"/>
  <c r="L133" i="8"/>
  <c r="J67" i="28"/>
  <c r="Z134" i="8"/>
  <c r="L134" i="8"/>
  <c r="N15" i="3"/>
  <c r="K7" i="28"/>
  <c r="K8" i="28"/>
  <c r="K9" i="28"/>
  <c r="K10" i="28"/>
  <c r="K11" i="28"/>
  <c r="K12" i="28"/>
  <c r="K16" i="28"/>
  <c r="K18" i="28"/>
  <c r="K19" i="28"/>
  <c r="K20" i="28"/>
  <c r="K21" i="28"/>
  <c r="K22" i="28"/>
  <c r="X26" i="8"/>
  <c r="Y26" i="8"/>
  <c r="Z26" i="8"/>
  <c r="AA26" i="8"/>
  <c r="M26" i="8"/>
  <c r="AA133" i="8"/>
  <c r="M133" i="8"/>
  <c r="K67" i="28"/>
  <c r="AA134" i="8"/>
  <c r="M134" i="8"/>
  <c r="O15" i="3"/>
  <c r="L7" i="28"/>
  <c r="L8" i="28"/>
  <c r="L9" i="28"/>
  <c r="L10" i="28"/>
  <c r="L11" i="28"/>
  <c r="L12" i="28"/>
  <c r="L16" i="28"/>
  <c r="L18" i="28"/>
  <c r="L19" i="28"/>
  <c r="L20" i="28"/>
  <c r="L21" i="28"/>
  <c r="AB26" i="8"/>
  <c r="N26" i="8"/>
  <c r="Z106" i="8"/>
  <c r="AA106" i="8"/>
  <c r="AB106" i="8"/>
  <c r="N106" i="8"/>
  <c r="L66" i="28"/>
  <c r="AB133" i="8"/>
  <c r="N133" i="8"/>
  <c r="AB134" i="8"/>
  <c r="N134" i="8"/>
  <c r="P15" i="3"/>
  <c r="M7" i="28"/>
  <c r="M8" i="28"/>
  <c r="M9" i="28"/>
  <c r="M10" i="28"/>
  <c r="M11" i="28"/>
  <c r="M12" i="28"/>
  <c r="M16" i="28"/>
  <c r="M18" i="28"/>
  <c r="M19" i="28"/>
  <c r="M20" i="28"/>
  <c r="M21" i="28"/>
  <c r="Z79" i="8"/>
  <c r="AA79" i="8"/>
  <c r="AB79" i="8"/>
  <c r="AC79" i="8"/>
  <c r="O79" i="8"/>
  <c r="M65" i="28"/>
  <c r="AC133" i="8"/>
  <c r="O133" i="8"/>
  <c r="M67" i="28"/>
  <c r="AC134" i="8"/>
  <c r="O134" i="8"/>
  <c r="Q15" i="3"/>
  <c r="N7" i="28"/>
  <c r="N8" i="28"/>
  <c r="N9" i="28"/>
  <c r="N10" i="28"/>
  <c r="N11" i="28"/>
  <c r="N12" i="28"/>
  <c r="N16" i="28"/>
  <c r="N18" i="28"/>
  <c r="N19" i="28"/>
  <c r="N20" i="28"/>
  <c r="N21" i="28"/>
  <c r="AD79" i="8"/>
  <c r="P79" i="8"/>
  <c r="N65" i="28"/>
  <c r="AD133" i="8"/>
  <c r="P133" i="8"/>
  <c r="N67" i="28"/>
  <c r="AD134" i="8"/>
  <c r="P134" i="8"/>
  <c r="R15" i="3"/>
  <c r="O7" i="28"/>
  <c r="O8" i="28"/>
  <c r="O9" i="28"/>
  <c r="O10" i="28"/>
  <c r="O11" i="28"/>
  <c r="O12" i="28"/>
  <c r="O16" i="28"/>
  <c r="O18" i="28"/>
  <c r="O19" i="28"/>
  <c r="O20" i="28"/>
  <c r="O21" i="28"/>
  <c r="AA25" i="8"/>
  <c r="AB25" i="8"/>
  <c r="AC25" i="8"/>
  <c r="AD25" i="8"/>
  <c r="AE25" i="8"/>
  <c r="Q25" i="8"/>
  <c r="O62" i="28"/>
  <c r="AA80" i="8"/>
  <c r="AB80" i="8"/>
  <c r="AC80" i="8"/>
  <c r="AD80" i="8"/>
  <c r="AE80" i="8"/>
  <c r="Q80" i="8"/>
  <c r="AE133" i="8"/>
  <c r="Q133" i="8"/>
  <c r="O67" i="28"/>
  <c r="AE134" i="8"/>
  <c r="Q134" i="8"/>
  <c r="S15" i="3"/>
  <c r="P7" i="28"/>
  <c r="P8" i="28"/>
  <c r="P9" i="28"/>
  <c r="P10" i="28"/>
  <c r="P11" i="28"/>
  <c r="P12" i="28"/>
  <c r="P16" i="28"/>
  <c r="P18" i="28"/>
  <c r="P19" i="28"/>
  <c r="P20" i="28"/>
  <c r="P21" i="28"/>
  <c r="AC26" i="8"/>
  <c r="AD26" i="8"/>
  <c r="AE26" i="8"/>
  <c r="AF26" i="8"/>
  <c r="R26" i="8"/>
  <c r="AF133" i="8"/>
  <c r="R133" i="8"/>
  <c r="P67" i="28"/>
  <c r="AF134" i="8"/>
  <c r="R134" i="8"/>
  <c r="H16" i="3"/>
  <c r="E7" i="29"/>
  <c r="H38" i="3"/>
  <c r="E8" i="29"/>
  <c r="E9" i="29"/>
  <c r="E10" i="29"/>
  <c r="E11" i="29"/>
  <c r="E12" i="29"/>
  <c r="E13" i="29"/>
  <c r="E9" i="31"/>
  <c r="E16" i="29"/>
  <c r="E17" i="29"/>
  <c r="E18" i="29"/>
  <c r="E19" i="29"/>
  <c r="E20" i="29"/>
  <c r="E21" i="29"/>
  <c r="R11" i="6"/>
  <c r="E27" i="29"/>
  <c r="F27" i="29"/>
  <c r="R12" i="6"/>
  <c r="E28" i="29"/>
  <c r="F28" i="29"/>
  <c r="G28" i="29"/>
  <c r="H28" i="29"/>
  <c r="I28" i="29"/>
  <c r="J28" i="29"/>
  <c r="R14" i="6"/>
  <c r="E29" i="29"/>
  <c r="F29" i="29"/>
  <c r="G29" i="29"/>
  <c r="H29" i="29"/>
  <c r="I29" i="29"/>
  <c r="R17" i="6"/>
  <c r="E30" i="29"/>
  <c r="F30" i="29"/>
  <c r="G30" i="29"/>
  <c r="H30" i="29"/>
  <c r="I30" i="29"/>
  <c r="J30" i="29"/>
  <c r="K30" i="29"/>
  <c r="L30" i="29"/>
  <c r="M30" i="29"/>
  <c r="N30" i="29"/>
  <c r="O30" i="29"/>
  <c r="P30" i="29"/>
  <c r="R24" i="6"/>
  <c r="E31" i="29"/>
  <c r="F31" i="29"/>
  <c r="R21" i="6"/>
  <c r="R27" i="6"/>
  <c r="R28" i="6"/>
  <c r="R29" i="6"/>
  <c r="R30" i="6"/>
  <c r="R31" i="6"/>
  <c r="R32" i="6"/>
  <c r="R33" i="6"/>
  <c r="R34" i="6"/>
  <c r="R35" i="6"/>
  <c r="E32" i="29"/>
  <c r="M9" i="7"/>
  <c r="E36" i="29"/>
  <c r="F36" i="29"/>
  <c r="M10" i="7"/>
  <c r="E37" i="29"/>
  <c r="M11" i="7"/>
  <c r="E38" i="29"/>
  <c r="F38" i="29"/>
  <c r="G38" i="29"/>
  <c r="H38" i="29"/>
  <c r="I38" i="29"/>
  <c r="M12" i="7"/>
  <c r="E39" i="29"/>
  <c r="F39" i="29"/>
  <c r="M13" i="7"/>
  <c r="E40" i="29"/>
  <c r="M14" i="7"/>
  <c r="E41" i="29"/>
  <c r="F41" i="29"/>
  <c r="G41" i="29"/>
  <c r="H41" i="29"/>
  <c r="I41" i="29"/>
  <c r="J41" i="29"/>
  <c r="M15" i="7"/>
  <c r="E42" i="29"/>
  <c r="F42" i="29"/>
  <c r="G42" i="29"/>
  <c r="H42" i="29"/>
  <c r="I42" i="29"/>
  <c r="J42" i="29"/>
  <c r="K42" i="29"/>
  <c r="L42" i="29"/>
  <c r="M42" i="29"/>
  <c r="N42" i="29"/>
  <c r="O42" i="29"/>
  <c r="P42" i="29"/>
  <c r="M16" i="7"/>
  <c r="E43" i="29"/>
  <c r="M17" i="7"/>
  <c r="E44" i="29"/>
  <c r="F44" i="29"/>
  <c r="G44" i="29"/>
  <c r="H44" i="29"/>
  <c r="I44" i="29"/>
  <c r="J44" i="29"/>
  <c r="K44" i="29"/>
  <c r="L44" i="29"/>
  <c r="M44" i="29"/>
  <c r="N44" i="29"/>
  <c r="O44" i="29"/>
  <c r="P44" i="29"/>
  <c r="M18" i="7"/>
  <c r="E45" i="29"/>
  <c r="F45" i="29"/>
  <c r="G45" i="29"/>
  <c r="H45" i="29"/>
  <c r="I45" i="29"/>
  <c r="J45" i="29"/>
  <c r="K45" i="29"/>
  <c r="L45" i="29"/>
  <c r="M45" i="29"/>
  <c r="N45" i="29"/>
  <c r="O45" i="29"/>
  <c r="P45" i="29"/>
  <c r="M19" i="7"/>
  <c r="E46" i="29"/>
  <c r="F46" i="29"/>
  <c r="M20" i="7"/>
  <c r="E47" i="29"/>
  <c r="F47" i="29"/>
  <c r="G47" i="29"/>
  <c r="H47" i="29"/>
  <c r="I47" i="29"/>
  <c r="J47" i="29"/>
  <c r="K47" i="29"/>
  <c r="L47" i="29"/>
  <c r="M47" i="29"/>
  <c r="N47" i="29"/>
  <c r="O47" i="29"/>
  <c r="P47" i="29"/>
  <c r="M21" i="7"/>
  <c r="E48" i="29"/>
  <c r="M22" i="7"/>
  <c r="E49" i="29"/>
  <c r="F49" i="29"/>
  <c r="G49" i="29"/>
  <c r="H49" i="29"/>
  <c r="I49" i="29"/>
  <c r="J49" i="29"/>
  <c r="K49" i="29"/>
  <c r="L49" i="29"/>
  <c r="M49" i="29"/>
  <c r="N49" i="29"/>
  <c r="O49" i="29"/>
  <c r="P49" i="29"/>
  <c r="M23" i="7"/>
  <c r="E50" i="29"/>
  <c r="F50" i="29"/>
  <c r="G50" i="29"/>
  <c r="H50" i="29"/>
  <c r="I50" i="29"/>
  <c r="M24" i="7"/>
  <c r="E51" i="29"/>
  <c r="M25" i="7"/>
  <c r="E52" i="29"/>
  <c r="F52" i="29"/>
  <c r="G52" i="29"/>
  <c r="M26" i="7"/>
  <c r="E53" i="29"/>
  <c r="F53" i="29"/>
  <c r="G53" i="29"/>
  <c r="H53" i="29"/>
  <c r="I53" i="29"/>
  <c r="J53" i="29"/>
  <c r="K53" i="29"/>
  <c r="L53" i="29"/>
  <c r="M53" i="29"/>
  <c r="N53" i="29"/>
  <c r="O53" i="29"/>
  <c r="P53" i="29"/>
  <c r="M27" i="7"/>
  <c r="E54" i="29"/>
  <c r="F54" i="29"/>
  <c r="G54" i="29"/>
  <c r="H54" i="29"/>
  <c r="I54" i="29"/>
  <c r="M28" i="7"/>
  <c r="E55" i="29"/>
  <c r="F55" i="29"/>
  <c r="I16" i="3"/>
  <c r="F7" i="29"/>
  <c r="I38" i="3"/>
  <c r="F8" i="29"/>
  <c r="F9" i="29"/>
  <c r="F10" i="29"/>
  <c r="F11" i="29"/>
  <c r="F12" i="29"/>
  <c r="F16" i="29"/>
  <c r="F17" i="29"/>
  <c r="F18" i="29"/>
  <c r="F19" i="29"/>
  <c r="F20" i="29"/>
  <c r="F21" i="29"/>
  <c r="F32" i="29"/>
  <c r="G32" i="29"/>
  <c r="H32" i="29"/>
  <c r="I32" i="29"/>
  <c r="J32" i="29"/>
  <c r="F43" i="29"/>
  <c r="G43" i="29"/>
  <c r="H43" i="29"/>
  <c r="I43" i="29"/>
  <c r="J43" i="29"/>
  <c r="K43" i="29"/>
  <c r="L43" i="29"/>
  <c r="M43" i="29"/>
  <c r="N43" i="29"/>
  <c r="O43" i="29"/>
  <c r="P43" i="29"/>
  <c r="F51" i="29"/>
  <c r="G51" i="29"/>
  <c r="H51" i="29"/>
  <c r="I51" i="29"/>
  <c r="J51" i="29"/>
  <c r="K51" i="29"/>
  <c r="L51" i="29"/>
  <c r="M51" i="29"/>
  <c r="N51" i="29"/>
  <c r="O51" i="29"/>
  <c r="P51" i="29"/>
  <c r="J16" i="3"/>
  <c r="G7" i="29"/>
  <c r="J38" i="3"/>
  <c r="G8" i="29"/>
  <c r="G9" i="29"/>
  <c r="G10" i="29"/>
  <c r="G11" i="29"/>
  <c r="G12" i="29"/>
  <c r="G16" i="29"/>
  <c r="G17" i="29"/>
  <c r="G18" i="29"/>
  <c r="G19" i="29"/>
  <c r="G20" i="29"/>
  <c r="G21" i="29"/>
  <c r="G22" i="29"/>
  <c r="G27" i="29"/>
  <c r="H27" i="29"/>
  <c r="G31" i="29"/>
  <c r="H31" i="29"/>
  <c r="I31" i="29"/>
  <c r="J31" i="29"/>
  <c r="K31" i="29"/>
  <c r="L31" i="29"/>
  <c r="M31" i="29"/>
  <c r="N31" i="29"/>
  <c r="O31" i="29"/>
  <c r="P31" i="29"/>
  <c r="G46" i="29"/>
  <c r="H46" i="29"/>
  <c r="I46" i="29"/>
  <c r="K16" i="3"/>
  <c r="H7" i="29"/>
  <c r="K38" i="3"/>
  <c r="H8" i="29"/>
  <c r="H9" i="29"/>
  <c r="H10" i="29"/>
  <c r="H11" i="29"/>
  <c r="H12" i="29"/>
  <c r="H16" i="29"/>
  <c r="H17" i="29"/>
  <c r="H18" i="29"/>
  <c r="H19" i="29"/>
  <c r="H20" i="29"/>
  <c r="H21" i="29"/>
  <c r="L16" i="3"/>
  <c r="I7" i="29"/>
  <c r="L38" i="3"/>
  <c r="I8" i="29"/>
  <c r="I9" i="29"/>
  <c r="I10" i="29"/>
  <c r="I11" i="29"/>
  <c r="I12" i="29"/>
  <c r="I16" i="29"/>
  <c r="I17" i="29"/>
  <c r="I18" i="29"/>
  <c r="I19" i="29"/>
  <c r="I20" i="29"/>
  <c r="I21" i="29"/>
  <c r="I27" i="29"/>
  <c r="J27" i="29"/>
  <c r="K27" i="29"/>
  <c r="L27" i="29"/>
  <c r="M16" i="3"/>
  <c r="J7" i="29"/>
  <c r="M38" i="3"/>
  <c r="J8" i="29"/>
  <c r="J9" i="29"/>
  <c r="J10" i="29"/>
  <c r="J11" i="29"/>
  <c r="J12" i="29"/>
  <c r="J16" i="29"/>
  <c r="J17" i="29"/>
  <c r="J18" i="29"/>
  <c r="J19" i="29"/>
  <c r="J20" i="29"/>
  <c r="J21" i="29"/>
  <c r="N16" i="3"/>
  <c r="K7" i="29"/>
  <c r="N38" i="3"/>
  <c r="K8" i="29"/>
  <c r="K9" i="29"/>
  <c r="K10" i="29"/>
  <c r="K11" i="29"/>
  <c r="K12" i="29"/>
  <c r="K16" i="29"/>
  <c r="K17" i="29"/>
  <c r="K18" i="29"/>
  <c r="K19" i="29"/>
  <c r="K20" i="29"/>
  <c r="K21" i="29"/>
  <c r="O16" i="3"/>
  <c r="L7" i="29"/>
  <c r="O38" i="3"/>
  <c r="L8" i="29"/>
  <c r="L9" i="29"/>
  <c r="L10" i="29"/>
  <c r="L11" i="29"/>
  <c r="L12" i="29"/>
  <c r="L16" i="29"/>
  <c r="L17" i="29"/>
  <c r="L18" i="29"/>
  <c r="L19" i="29"/>
  <c r="L20" i="29"/>
  <c r="L21" i="29"/>
  <c r="P16" i="3"/>
  <c r="M7" i="29"/>
  <c r="P38" i="3"/>
  <c r="M8" i="29"/>
  <c r="M9" i="29"/>
  <c r="M10" i="29"/>
  <c r="M11" i="29"/>
  <c r="M12" i="29"/>
  <c r="M16" i="29"/>
  <c r="M17" i="29"/>
  <c r="M18" i="29"/>
  <c r="M19" i="29"/>
  <c r="M20" i="29"/>
  <c r="M21" i="29"/>
  <c r="Q16" i="3"/>
  <c r="N7" i="29"/>
  <c r="Q38" i="3"/>
  <c r="N8" i="29"/>
  <c r="N9" i="29"/>
  <c r="N10" i="29"/>
  <c r="N11" i="29"/>
  <c r="N12" i="29"/>
  <c r="N16" i="29"/>
  <c r="N17" i="29"/>
  <c r="N18" i="29"/>
  <c r="N19" i="29"/>
  <c r="N20" i="29"/>
  <c r="N21" i="29"/>
  <c r="R16" i="3"/>
  <c r="O7" i="29"/>
  <c r="R38" i="3"/>
  <c r="O8" i="29"/>
  <c r="O9" i="29"/>
  <c r="O10" i="29"/>
  <c r="O11" i="29"/>
  <c r="O12" i="29"/>
  <c r="O16" i="29"/>
  <c r="O17" i="29"/>
  <c r="O18" i="29"/>
  <c r="O19" i="29"/>
  <c r="O20" i="29"/>
  <c r="O21" i="29"/>
  <c r="S16" i="3"/>
  <c r="P7" i="29"/>
  <c r="S38" i="3"/>
  <c r="P8" i="29"/>
  <c r="P9" i="29"/>
  <c r="P10" i="29"/>
  <c r="P11" i="29"/>
  <c r="P12" i="29"/>
  <c r="P16" i="29"/>
  <c r="P17" i="29"/>
  <c r="P18" i="29"/>
  <c r="P19" i="29"/>
  <c r="P20" i="29"/>
  <c r="P21" i="29"/>
  <c r="V71" i="8"/>
  <c r="W71" i="8"/>
  <c r="I71" i="8"/>
  <c r="G65" i="18"/>
  <c r="X71" i="8"/>
  <c r="Y71" i="8"/>
  <c r="Z71" i="8"/>
  <c r="AA71" i="8"/>
  <c r="M71" i="8"/>
  <c r="K65" i="18"/>
  <c r="AB71" i="8"/>
  <c r="AC71" i="8"/>
  <c r="AD71" i="8"/>
  <c r="AE71" i="8"/>
  <c r="Q71" i="8"/>
  <c r="O65" i="18"/>
  <c r="V98" i="8"/>
  <c r="W98" i="8"/>
  <c r="X98" i="8"/>
  <c r="Y98" i="8"/>
  <c r="Z98" i="8"/>
  <c r="AA98" i="8"/>
  <c r="AB98" i="8"/>
  <c r="AC98" i="8"/>
  <c r="O98" i="8"/>
  <c r="M66" i="18"/>
  <c r="V18" i="8"/>
  <c r="H18" i="8"/>
  <c r="W18" i="8"/>
  <c r="X18" i="8"/>
  <c r="Y18" i="8"/>
  <c r="Z18" i="8"/>
  <c r="L18" i="8"/>
  <c r="AA18" i="8"/>
  <c r="AB18" i="8"/>
  <c r="AC18" i="8"/>
  <c r="AD18" i="8"/>
  <c r="P18" i="8"/>
  <c r="V45" i="8"/>
  <c r="W45" i="8"/>
  <c r="I45" i="8"/>
  <c r="X45" i="8"/>
  <c r="Y45" i="8"/>
  <c r="Z45" i="8"/>
  <c r="AA45" i="8"/>
  <c r="AB45" i="8"/>
  <c r="AC45" i="8"/>
  <c r="AD45" i="8"/>
  <c r="AE45" i="8"/>
  <c r="Q45" i="8"/>
  <c r="V72" i="8"/>
  <c r="W72" i="8"/>
  <c r="X72" i="8"/>
  <c r="J72" i="8"/>
  <c r="Y72" i="8"/>
  <c r="Z72" i="8"/>
  <c r="AA72" i="8"/>
  <c r="AB72" i="8"/>
  <c r="N72" i="8"/>
  <c r="AC72" i="8"/>
  <c r="AD72" i="8"/>
  <c r="AE72" i="8"/>
  <c r="AF72" i="8"/>
  <c r="R72" i="8"/>
  <c r="V99" i="8"/>
  <c r="W99" i="8"/>
  <c r="X99" i="8"/>
  <c r="Y99" i="8"/>
  <c r="Z99" i="8"/>
  <c r="AA99" i="8"/>
  <c r="AB99" i="8"/>
  <c r="AC99" i="8"/>
  <c r="AD99" i="8"/>
  <c r="AE99" i="8"/>
  <c r="AF99" i="8"/>
  <c r="R99" i="8"/>
  <c r="V67" i="8"/>
  <c r="W67" i="8"/>
  <c r="I67" i="8"/>
  <c r="G65" i="9"/>
  <c r="X67" i="8"/>
  <c r="Y67" i="8"/>
  <c r="Z67" i="8"/>
  <c r="AA67" i="8"/>
  <c r="M67" i="8"/>
  <c r="AB67" i="8"/>
  <c r="AC67" i="8"/>
  <c r="AD67" i="8"/>
  <c r="AE67" i="8"/>
  <c r="Q67" i="8"/>
  <c r="O65" i="9"/>
  <c r="V94" i="8"/>
  <c r="W94" i="8"/>
  <c r="X94" i="8"/>
  <c r="Y94" i="8"/>
  <c r="Z94" i="8"/>
  <c r="AA94" i="8"/>
  <c r="AB94" i="8"/>
  <c r="AC94" i="8"/>
  <c r="O94" i="8"/>
  <c r="M66" i="9"/>
  <c r="V14" i="8"/>
  <c r="H14" i="8"/>
  <c r="W14" i="8"/>
  <c r="X14" i="8"/>
  <c r="Y14" i="8"/>
  <c r="Z14" i="8"/>
  <c r="L14" i="8"/>
  <c r="AA14" i="8"/>
  <c r="AB14" i="8"/>
  <c r="AC14" i="8"/>
  <c r="AD14" i="8"/>
  <c r="P14" i="8"/>
  <c r="V41" i="8"/>
  <c r="W41" i="8"/>
  <c r="I41" i="8"/>
  <c r="X41" i="8"/>
  <c r="Y41" i="8"/>
  <c r="Z41" i="8"/>
  <c r="AA41" i="8"/>
  <c r="AB41" i="8"/>
  <c r="AC41" i="8"/>
  <c r="AD41" i="8"/>
  <c r="AE41" i="8"/>
  <c r="Q41" i="8"/>
  <c r="V68" i="8"/>
  <c r="W68" i="8"/>
  <c r="X68" i="8"/>
  <c r="J68" i="8"/>
  <c r="Y68" i="8"/>
  <c r="Z68" i="8"/>
  <c r="AA68" i="8"/>
  <c r="AB68" i="8"/>
  <c r="N68" i="8"/>
  <c r="AC68" i="8"/>
  <c r="AD68" i="8"/>
  <c r="AE68" i="8"/>
  <c r="AF68" i="8"/>
  <c r="R68" i="8"/>
  <c r="V95" i="8"/>
  <c r="W95" i="8"/>
  <c r="X95" i="8"/>
  <c r="Y95" i="8"/>
  <c r="Z95" i="8"/>
  <c r="AA95" i="8"/>
  <c r="AB95" i="8"/>
  <c r="AC95" i="8"/>
  <c r="AD95" i="8"/>
  <c r="P95" i="8"/>
  <c r="F30" i="12"/>
  <c r="F31" i="34"/>
  <c r="F37" i="34"/>
  <c r="F40" i="12"/>
  <c r="E4" i="21"/>
  <c r="H4" i="27"/>
  <c r="I4" i="27"/>
  <c r="J4" i="27"/>
  <c r="K4" i="27"/>
  <c r="L4" i="27"/>
  <c r="M4" i="27"/>
  <c r="N4" i="27"/>
  <c r="O4" i="27"/>
  <c r="P4" i="27"/>
  <c r="Q4" i="27"/>
  <c r="R4" i="27"/>
  <c r="S4" i="27"/>
  <c r="H4" i="10"/>
  <c r="I4" i="10"/>
  <c r="J4" i="10"/>
  <c r="K4" i="10"/>
  <c r="L4" i="10"/>
  <c r="M4" i="10"/>
  <c r="N4" i="10"/>
  <c r="O4" i="10"/>
  <c r="P4" i="10"/>
  <c r="Q4" i="10"/>
  <c r="R4" i="10"/>
  <c r="S4" i="10"/>
  <c r="I4" i="3"/>
  <c r="J4" i="3"/>
  <c r="K4" i="3"/>
  <c r="L4" i="3"/>
  <c r="M4" i="3"/>
  <c r="N4" i="3"/>
  <c r="O4" i="3"/>
  <c r="P4" i="3"/>
  <c r="Q4" i="3"/>
  <c r="R4" i="3"/>
  <c r="S4" i="3"/>
  <c r="N38" i="6"/>
  <c r="G11" i="17"/>
  <c r="V13" i="8"/>
  <c r="W13" i="8"/>
  <c r="X13" i="8"/>
  <c r="Y13" i="8"/>
  <c r="Z13" i="8"/>
  <c r="AA13" i="8"/>
  <c r="AB13" i="8"/>
  <c r="AC13" i="8"/>
  <c r="AD13" i="8"/>
  <c r="AE13" i="8"/>
  <c r="AF13" i="8"/>
  <c r="V40" i="8"/>
  <c r="W40" i="8"/>
  <c r="X40" i="8"/>
  <c r="Y40" i="8"/>
  <c r="Z40" i="8"/>
  <c r="AA40" i="8"/>
  <c r="AB40" i="8"/>
  <c r="AC40" i="8"/>
  <c r="AD40" i="8"/>
  <c r="AE40" i="8"/>
  <c r="AF40" i="8"/>
  <c r="J41" i="1"/>
  <c r="J42" i="1"/>
  <c r="J43" i="1"/>
  <c r="J44" i="1"/>
  <c r="J45" i="1"/>
  <c r="K65" i="9"/>
  <c r="AF67" i="8"/>
  <c r="AD94" i="8"/>
  <c r="AE94" i="8"/>
  <c r="AF94" i="8"/>
  <c r="V130" i="8"/>
  <c r="W130" i="8"/>
  <c r="V49" i="8"/>
  <c r="W49" i="8"/>
  <c r="V102" i="8"/>
  <c r="W102" i="8"/>
  <c r="V103" i="8"/>
  <c r="W103" i="8"/>
  <c r="V129" i="8"/>
  <c r="W129" i="8"/>
  <c r="V121" i="8"/>
  <c r="W121" i="8"/>
  <c r="X121" i="8"/>
  <c r="Y121" i="8"/>
  <c r="Z121" i="8"/>
  <c r="AA121" i="8"/>
  <c r="AB121" i="8"/>
  <c r="AC121" i="8"/>
  <c r="AD121" i="8"/>
  <c r="AE121" i="8"/>
  <c r="AF121" i="8"/>
  <c r="I29" i="7"/>
  <c r="G29" i="1"/>
  <c r="F41" i="12"/>
  <c r="F42" i="12"/>
  <c r="Q26" i="11"/>
  <c r="F8" i="12"/>
  <c r="F9" i="12"/>
  <c r="Q16" i="11"/>
  <c r="I9" i="12"/>
  <c r="G32" i="24"/>
  <c r="F15" i="12"/>
  <c r="I15" i="12"/>
  <c r="F15" i="20"/>
  <c r="I15" i="20"/>
  <c r="F16" i="12"/>
  <c r="I16" i="12"/>
  <c r="F17" i="12"/>
  <c r="I17" i="12"/>
  <c r="F17" i="20"/>
  <c r="I17" i="20"/>
  <c r="F17" i="23"/>
  <c r="F18" i="12"/>
  <c r="I18" i="12"/>
  <c r="F18" i="20"/>
  <c r="I18" i="20"/>
  <c r="F18" i="23"/>
  <c r="I18" i="23"/>
  <c r="N19" i="34"/>
  <c r="F19" i="12"/>
  <c r="F20" i="12"/>
  <c r="F21" i="12"/>
  <c r="F24" i="12"/>
  <c r="F31" i="12"/>
  <c r="F32" i="12"/>
  <c r="F33" i="12"/>
  <c r="F39" i="16"/>
  <c r="F34" i="12"/>
  <c r="F35" i="12"/>
  <c r="F36" i="12"/>
  <c r="Q15" i="11"/>
  <c r="Q22" i="11"/>
  <c r="Q25" i="11"/>
  <c r="G27" i="26"/>
  <c r="I27" i="26"/>
  <c r="G26" i="26"/>
  <c r="I26" i="26"/>
  <c r="G19" i="26"/>
  <c r="I19" i="26"/>
  <c r="G17" i="26"/>
  <c r="I17" i="26"/>
  <c r="G16" i="26"/>
  <c r="I16" i="26"/>
  <c r="G15" i="1"/>
  <c r="G11" i="26"/>
  <c r="I11" i="26"/>
  <c r="I39" i="26"/>
  <c r="I20" i="26"/>
  <c r="I13" i="26"/>
  <c r="V17" i="8"/>
  <c r="W17" i="8"/>
  <c r="X17" i="8"/>
  <c r="Y17" i="8"/>
  <c r="Z17" i="8"/>
  <c r="AA17" i="8"/>
  <c r="Z44" i="8"/>
  <c r="AA44" i="8"/>
  <c r="AB17" i="8"/>
  <c r="AB44" i="8"/>
  <c r="AC17" i="8"/>
  <c r="AC44" i="8"/>
  <c r="AD17" i="8"/>
  <c r="AE17" i="8"/>
  <c r="AF17" i="8"/>
  <c r="X102" i="8"/>
  <c r="X129" i="8"/>
  <c r="X49" i="8"/>
  <c r="Y49" i="8"/>
  <c r="X103" i="8"/>
  <c r="Y103" i="8"/>
  <c r="Z48" i="8"/>
  <c r="Y102" i="8"/>
  <c r="Z102" i="8"/>
  <c r="Y129" i="8"/>
  <c r="Z129" i="8"/>
  <c r="Z49" i="8"/>
  <c r="AA49" i="8"/>
  <c r="Z103" i="8"/>
  <c r="AA103" i="8"/>
  <c r="AA48" i="8"/>
  <c r="AB48" i="8"/>
  <c r="AA102" i="8"/>
  <c r="AB102" i="8"/>
  <c r="AC22" i="8"/>
  <c r="AB49" i="8"/>
  <c r="AC49" i="8"/>
  <c r="AC76" i="8"/>
  <c r="AB103" i="8"/>
  <c r="AC103" i="8"/>
  <c r="X130" i="8"/>
  <c r="Y130" i="8"/>
  <c r="Z130" i="8"/>
  <c r="AA130" i="8"/>
  <c r="AB130" i="8"/>
  <c r="AC130" i="8"/>
  <c r="AD21" i="8"/>
  <c r="AD22" i="8"/>
  <c r="AC48" i="8"/>
  <c r="AD48" i="8"/>
  <c r="AC102" i="8"/>
  <c r="AD102" i="8"/>
  <c r="AA129" i="8"/>
  <c r="AB129" i="8"/>
  <c r="AC129" i="8"/>
  <c r="AD129" i="8"/>
  <c r="AE21" i="8"/>
  <c r="AE22" i="8"/>
  <c r="AE48" i="8"/>
  <c r="AD49" i="8"/>
  <c r="AE49" i="8"/>
  <c r="AD76" i="8"/>
  <c r="AE76" i="8"/>
  <c r="AE102" i="8"/>
  <c r="AD103" i="8"/>
  <c r="AE103" i="8"/>
  <c r="AD130" i="8"/>
  <c r="AE130" i="8"/>
  <c r="AF21" i="8"/>
  <c r="AF48" i="8"/>
  <c r="AF22" i="8"/>
  <c r="AF49" i="8"/>
  <c r="AF102" i="8"/>
  <c r="AF103" i="8"/>
  <c r="AE129" i="8"/>
  <c r="AF129" i="8"/>
  <c r="V52" i="8"/>
  <c r="V53" i="8"/>
  <c r="W52" i="8"/>
  <c r="W53" i="8"/>
  <c r="X52" i="8"/>
  <c r="X53" i="8"/>
  <c r="X107" i="8"/>
  <c r="Y52" i="8"/>
  <c r="Y53" i="8"/>
  <c r="Y107" i="8"/>
  <c r="Z52" i="8"/>
  <c r="Z53" i="8"/>
  <c r="Z107" i="8"/>
  <c r="AA52" i="8"/>
  <c r="AA53" i="8"/>
  <c r="AA107" i="8"/>
  <c r="AB52" i="8"/>
  <c r="AB53" i="8"/>
  <c r="AB107" i="8"/>
  <c r="AC52" i="8"/>
  <c r="AC53" i="8"/>
  <c r="AC106" i="8"/>
  <c r="AC107" i="8"/>
  <c r="AD52" i="8"/>
  <c r="AD53" i="8"/>
  <c r="AD106" i="8"/>
  <c r="AD107" i="8"/>
  <c r="AE52" i="8"/>
  <c r="AE53" i="8"/>
  <c r="AE79" i="8"/>
  <c r="AE106" i="8"/>
  <c r="AE107" i="8"/>
  <c r="AF25" i="8"/>
  <c r="AF52" i="8"/>
  <c r="AF53" i="8"/>
  <c r="AF80" i="8"/>
  <c r="AF106" i="8"/>
  <c r="AF107" i="8"/>
  <c r="Q26" i="31"/>
  <c r="M26" i="41"/>
  <c r="Q25" i="31"/>
  <c r="M25" i="41"/>
  <c r="V57" i="8"/>
  <c r="V30" i="8"/>
  <c r="V56" i="8"/>
  <c r="W29" i="8"/>
  <c r="W56" i="8"/>
  <c r="W57" i="8"/>
  <c r="W30" i="8"/>
  <c r="X57" i="8"/>
  <c r="X29" i="8"/>
  <c r="X30" i="8"/>
  <c r="X56" i="8"/>
  <c r="H67" i="29"/>
  <c r="Y57" i="8"/>
  <c r="Y29" i="8"/>
  <c r="Y30" i="8"/>
  <c r="Y56" i="8"/>
  <c r="Z29" i="8"/>
  <c r="Z56" i="8"/>
  <c r="Z57" i="8"/>
  <c r="Z30" i="8"/>
  <c r="AA57" i="8"/>
  <c r="AA29" i="8"/>
  <c r="AA30" i="8"/>
  <c r="AA56" i="8"/>
  <c r="AB57" i="8"/>
  <c r="AB29" i="8"/>
  <c r="AB30" i="8"/>
  <c r="AB56" i="8"/>
  <c r="L67" i="29"/>
  <c r="AC29" i="8"/>
  <c r="AC56" i="8"/>
  <c r="AC57" i="8"/>
  <c r="AC30" i="8"/>
  <c r="AD57" i="8"/>
  <c r="AD29" i="8"/>
  <c r="AD30" i="8"/>
  <c r="AD56" i="8"/>
  <c r="AE57" i="8"/>
  <c r="AE29" i="8"/>
  <c r="AE30" i="8"/>
  <c r="AE56" i="8"/>
  <c r="AF57" i="8"/>
  <c r="V83" i="8"/>
  <c r="W83" i="8"/>
  <c r="X83" i="8"/>
  <c r="Y83" i="8"/>
  <c r="Z83" i="8"/>
  <c r="AA83" i="8"/>
  <c r="AB83" i="8"/>
  <c r="AC83" i="8"/>
  <c r="AD83" i="8"/>
  <c r="AE83" i="8"/>
  <c r="AF83" i="8"/>
  <c r="AF29" i="8"/>
  <c r="AF30" i="8"/>
  <c r="AF56" i="8"/>
  <c r="X84" i="8"/>
  <c r="Y84" i="8"/>
  <c r="Z84" i="8"/>
  <c r="AA84" i="8"/>
  <c r="AB84" i="8"/>
  <c r="AC84" i="8"/>
  <c r="AD84" i="8"/>
  <c r="AE84" i="8"/>
  <c r="AF84" i="8"/>
  <c r="E44" i="11"/>
  <c r="E51" i="11"/>
  <c r="E135" i="11"/>
  <c r="P4" i="11"/>
  <c r="P48" i="11"/>
  <c r="P132" i="11"/>
  <c r="O4" i="11"/>
  <c r="O48" i="11"/>
  <c r="O132" i="11"/>
  <c r="N4" i="11"/>
  <c r="N48" i="11"/>
  <c r="N132" i="11"/>
  <c r="M4" i="11"/>
  <c r="M48" i="11"/>
  <c r="M132" i="11"/>
  <c r="L4" i="11"/>
  <c r="L48" i="11"/>
  <c r="L132" i="11"/>
  <c r="K4" i="11"/>
  <c r="K48" i="11"/>
  <c r="K132" i="11"/>
  <c r="J4" i="11"/>
  <c r="J48" i="11"/>
  <c r="J132" i="11"/>
  <c r="I4" i="11"/>
  <c r="I48" i="11"/>
  <c r="I132" i="11"/>
  <c r="H4" i="11"/>
  <c r="H48" i="11"/>
  <c r="H132" i="11"/>
  <c r="G4" i="11"/>
  <c r="G48" i="11"/>
  <c r="G132" i="11"/>
  <c r="F4" i="11"/>
  <c r="F48" i="11"/>
  <c r="F132" i="11"/>
  <c r="E4" i="11"/>
  <c r="E48" i="11"/>
  <c r="E132" i="11"/>
  <c r="L27" i="6"/>
  <c r="L28" i="6"/>
  <c r="L35" i="6"/>
  <c r="L38" i="6"/>
  <c r="G18" i="14"/>
  <c r="I18" i="14"/>
  <c r="G11" i="14"/>
  <c r="I11" i="14"/>
  <c r="S35" i="27"/>
  <c r="S36" i="27"/>
  <c r="S37" i="27"/>
  <c r="S38" i="27"/>
  <c r="R35" i="27"/>
  <c r="R36" i="27"/>
  <c r="R37" i="27"/>
  <c r="R38" i="27"/>
  <c r="Q35" i="27"/>
  <c r="Q36" i="27"/>
  <c r="Q37" i="27"/>
  <c r="Q38" i="27"/>
  <c r="P35" i="27"/>
  <c r="P36" i="27"/>
  <c r="P37" i="27"/>
  <c r="P38" i="27"/>
  <c r="O35" i="27"/>
  <c r="O36" i="27"/>
  <c r="O37" i="27"/>
  <c r="O38" i="27"/>
  <c r="N35" i="27"/>
  <c r="N36" i="27"/>
  <c r="N37" i="27"/>
  <c r="N38" i="27"/>
  <c r="M35" i="27"/>
  <c r="M36" i="27"/>
  <c r="M37" i="27"/>
  <c r="M38" i="27"/>
  <c r="L35" i="27"/>
  <c r="L36" i="27"/>
  <c r="L37" i="27"/>
  <c r="L38" i="27"/>
  <c r="K35" i="27"/>
  <c r="K36" i="27"/>
  <c r="K37" i="27"/>
  <c r="K38" i="27"/>
  <c r="J35" i="27"/>
  <c r="J36" i="27"/>
  <c r="J37" i="27"/>
  <c r="J38" i="27"/>
  <c r="I35" i="27"/>
  <c r="I36" i="27"/>
  <c r="I37" i="27"/>
  <c r="I38" i="27"/>
  <c r="H35" i="27"/>
  <c r="H36" i="27"/>
  <c r="H37" i="27"/>
  <c r="H38" i="27"/>
  <c r="S13" i="27"/>
  <c r="S14" i="27"/>
  <c r="S15" i="27"/>
  <c r="S16" i="27"/>
  <c r="R13" i="27"/>
  <c r="R14" i="27"/>
  <c r="R15" i="27"/>
  <c r="R16" i="27"/>
  <c r="Q13" i="27"/>
  <c r="Q14" i="27"/>
  <c r="Q15" i="27"/>
  <c r="Q16" i="27"/>
  <c r="P13" i="27"/>
  <c r="P14" i="27"/>
  <c r="P15" i="27"/>
  <c r="P16" i="27"/>
  <c r="O13" i="27"/>
  <c r="O14" i="27"/>
  <c r="O15" i="27"/>
  <c r="O16" i="27"/>
  <c r="N13" i="27"/>
  <c r="N14" i="27"/>
  <c r="N15" i="27"/>
  <c r="N16" i="27"/>
  <c r="M13" i="27"/>
  <c r="M14" i="27"/>
  <c r="M15" i="27"/>
  <c r="M16" i="27"/>
  <c r="L13" i="27"/>
  <c r="L14" i="27"/>
  <c r="L15" i="27"/>
  <c r="L16" i="27"/>
  <c r="K13" i="27"/>
  <c r="K14" i="27"/>
  <c r="K15" i="27"/>
  <c r="K16" i="27"/>
  <c r="J13" i="27"/>
  <c r="J14" i="27"/>
  <c r="J15" i="27"/>
  <c r="J16" i="27"/>
  <c r="I13" i="27"/>
  <c r="I14" i="27"/>
  <c r="I15" i="27"/>
  <c r="I16" i="27"/>
  <c r="H13" i="27"/>
  <c r="H14" i="27"/>
  <c r="H15" i="27"/>
  <c r="H16" i="27"/>
  <c r="S13" i="10"/>
  <c r="S14" i="10"/>
  <c r="S15" i="10"/>
  <c r="S16" i="10"/>
  <c r="R13" i="10"/>
  <c r="R14" i="10"/>
  <c r="R15" i="10"/>
  <c r="R16" i="10"/>
  <c r="Q13" i="10"/>
  <c r="Q14" i="10"/>
  <c r="Q15" i="10"/>
  <c r="Q16" i="10"/>
  <c r="P13" i="10"/>
  <c r="P14" i="10"/>
  <c r="P15" i="10"/>
  <c r="P16" i="10"/>
  <c r="O13" i="10"/>
  <c r="O14" i="10"/>
  <c r="O15" i="10"/>
  <c r="O16" i="10"/>
  <c r="N13" i="10"/>
  <c r="N14" i="10"/>
  <c r="N15" i="10"/>
  <c r="N16" i="10"/>
  <c r="M13" i="10"/>
  <c r="M14" i="10"/>
  <c r="M15" i="10"/>
  <c r="M16" i="10"/>
  <c r="L13" i="10"/>
  <c r="L14" i="10"/>
  <c r="L15" i="10"/>
  <c r="L16" i="10"/>
  <c r="K13" i="10"/>
  <c r="K14" i="10"/>
  <c r="K15" i="10"/>
  <c r="K16" i="10"/>
  <c r="J13" i="10"/>
  <c r="J14" i="10"/>
  <c r="J15" i="10"/>
  <c r="J16" i="10"/>
  <c r="I13" i="10"/>
  <c r="I14" i="10"/>
  <c r="I15" i="10"/>
  <c r="I16" i="10"/>
  <c r="H13" i="10"/>
  <c r="H14" i="10"/>
  <c r="H15" i="10"/>
  <c r="H16" i="10"/>
  <c r="S35" i="10"/>
  <c r="S36" i="10"/>
  <c r="S37" i="10"/>
  <c r="S38" i="10"/>
  <c r="R35" i="10"/>
  <c r="R36" i="10"/>
  <c r="R37" i="10"/>
  <c r="R38" i="10"/>
  <c r="Q35" i="10"/>
  <c r="Q36" i="10"/>
  <c r="Q37" i="10"/>
  <c r="Q38" i="10"/>
  <c r="P35" i="10"/>
  <c r="P36" i="10"/>
  <c r="P37" i="10"/>
  <c r="P38" i="10"/>
  <c r="O35" i="10"/>
  <c r="O36" i="10"/>
  <c r="O37" i="10"/>
  <c r="O38" i="10"/>
  <c r="N35" i="10"/>
  <c r="N36" i="10"/>
  <c r="N37" i="10"/>
  <c r="N38" i="10"/>
  <c r="M35" i="10"/>
  <c r="M36" i="10"/>
  <c r="M37" i="10"/>
  <c r="M38" i="10"/>
  <c r="L35" i="10"/>
  <c r="L36" i="10"/>
  <c r="L37" i="10"/>
  <c r="L38" i="10"/>
  <c r="K35" i="10"/>
  <c r="K36" i="10"/>
  <c r="K37" i="10"/>
  <c r="K38" i="10"/>
  <c r="J35" i="10"/>
  <c r="J36" i="10"/>
  <c r="J37" i="10"/>
  <c r="J38" i="10"/>
  <c r="I35" i="10"/>
  <c r="I36" i="10"/>
  <c r="I37" i="10"/>
  <c r="I38" i="10"/>
  <c r="H35" i="10"/>
  <c r="H36" i="10"/>
  <c r="H37" i="10"/>
  <c r="H38" i="10"/>
  <c r="T12" i="3"/>
  <c r="E17" i="3"/>
  <c r="B12" i="9"/>
  <c r="B11" i="9"/>
  <c r="B20" i="9"/>
  <c r="B22" i="13"/>
  <c r="B10" i="9"/>
  <c r="B19" i="9"/>
  <c r="B21" i="13"/>
  <c r="B9" i="9"/>
  <c r="B18" i="9"/>
  <c r="B20" i="13"/>
  <c r="A1" i="1"/>
  <c r="D6" i="35"/>
  <c r="O6" i="35"/>
  <c r="AD6" i="35"/>
  <c r="P4" i="9"/>
  <c r="AM7" i="35"/>
  <c r="O4" i="9"/>
  <c r="AL7" i="35"/>
  <c r="N4" i="9"/>
  <c r="M4" i="9"/>
  <c r="AJ7" i="35"/>
  <c r="L4" i="9"/>
  <c r="AI7" i="35"/>
  <c r="K4" i="9"/>
  <c r="AH7" i="35"/>
  <c r="J4" i="9"/>
  <c r="Q5" i="17"/>
  <c r="I4" i="9"/>
  <c r="AF7" i="35"/>
  <c r="H4" i="9"/>
  <c r="AE7" i="35"/>
  <c r="G4" i="9"/>
  <c r="AD7" i="35"/>
  <c r="F4" i="9"/>
  <c r="E4" i="9"/>
  <c r="AB7" i="35"/>
  <c r="E9" i="27"/>
  <c r="AD44" i="8"/>
  <c r="AE44" i="8"/>
  <c r="AF44" i="8"/>
  <c r="AF76" i="8"/>
  <c r="AF130" i="8"/>
  <c r="AF79" i="8"/>
  <c r="Q26" i="30"/>
  <c r="K26" i="41"/>
  <c r="Q26" i="22"/>
  <c r="I26" i="41"/>
  <c r="Q26" i="19"/>
  <c r="G26" i="41"/>
  <c r="Q25" i="30"/>
  <c r="K25" i="41"/>
  <c r="Q25" i="22"/>
  <c r="I25" i="41"/>
  <c r="Q25" i="19"/>
  <c r="G25" i="41"/>
  <c r="E25" i="41"/>
  <c r="Q16" i="31"/>
  <c r="M16" i="41"/>
  <c r="Q16" i="30"/>
  <c r="K16" i="41"/>
  <c r="Q16" i="22"/>
  <c r="I16" i="41"/>
  <c r="Q16" i="19"/>
  <c r="G16" i="41"/>
  <c r="E16" i="41"/>
  <c r="Q15" i="31"/>
  <c r="M15" i="41"/>
  <c r="Q15" i="30"/>
  <c r="K15" i="41"/>
  <c r="Q15" i="22"/>
  <c r="I15" i="41"/>
  <c r="Q15" i="19"/>
  <c r="G15" i="41"/>
  <c r="E15" i="41"/>
  <c r="K89" i="41"/>
  <c r="I89" i="41"/>
  <c r="G89" i="41"/>
  <c r="E89" i="41"/>
  <c r="C20" i="41"/>
  <c r="A26" i="9"/>
  <c r="B31" i="29"/>
  <c r="B31" i="28"/>
  <c r="B31" i="21"/>
  <c r="B31" i="18"/>
  <c r="B31" i="9"/>
  <c r="B33" i="13"/>
  <c r="T12" i="10"/>
  <c r="E17" i="10"/>
  <c r="T34" i="10"/>
  <c r="E39" i="10"/>
  <c r="T34" i="3"/>
  <c r="E39" i="3"/>
  <c r="T12" i="27"/>
  <c r="E17" i="27"/>
  <c r="T34" i="27"/>
  <c r="E39" i="27"/>
  <c r="P4" i="21"/>
  <c r="BK7" i="35"/>
  <c r="O4" i="21"/>
  <c r="BJ7" i="35"/>
  <c r="N4" i="21"/>
  <c r="BI7" i="35"/>
  <c r="M4" i="21"/>
  <c r="BH7" i="35"/>
  <c r="L4" i="21"/>
  <c r="BG7" i="35"/>
  <c r="K4" i="21"/>
  <c r="BF7" i="35"/>
  <c r="J4" i="21"/>
  <c r="BE7" i="35"/>
  <c r="I4" i="21"/>
  <c r="BD7" i="35"/>
  <c r="H4" i="21"/>
  <c r="BC7" i="35"/>
  <c r="G4" i="21"/>
  <c r="BB7" i="35"/>
  <c r="F4" i="21"/>
  <c r="BA7" i="35"/>
  <c r="AZ7" i="35"/>
  <c r="P4" i="18"/>
  <c r="AY7" i="35"/>
  <c r="O4" i="18"/>
  <c r="AX7" i="35"/>
  <c r="N4" i="18"/>
  <c r="AW7" i="35"/>
  <c r="M4" i="18"/>
  <c r="AV7" i="35"/>
  <c r="L4" i="18"/>
  <c r="AU7" i="35"/>
  <c r="K4" i="18"/>
  <c r="AT7" i="35"/>
  <c r="J4" i="18"/>
  <c r="AS7" i="35"/>
  <c r="I4" i="18"/>
  <c r="AR7" i="35"/>
  <c r="H4" i="18"/>
  <c r="AQ7" i="35"/>
  <c r="G4" i="18"/>
  <c r="AP7" i="35"/>
  <c r="F4" i="18"/>
  <c r="AO7" i="35"/>
  <c r="E4" i="18"/>
  <c r="AN7" i="35"/>
  <c r="AK7" i="35"/>
  <c r="AG7" i="35"/>
  <c r="AC7" i="35"/>
  <c r="BG12" i="3"/>
  <c r="BF12" i="3"/>
  <c r="BE12" i="3"/>
  <c r="BD12" i="3"/>
  <c r="BC12" i="3"/>
  <c r="BB12" i="3"/>
  <c r="BA12" i="3"/>
  <c r="AZ12" i="3"/>
  <c r="AY12" i="3"/>
  <c r="AX12" i="3"/>
  <c r="AW12" i="3"/>
  <c r="BG11" i="3"/>
  <c r="BF11" i="3"/>
  <c r="BE11" i="3"/>
  <c r="BD11" i="3"/>
  <c r="BC11" i="3"/>
  <c r="BB11" i="3"/>
  <c r="BA11" i="3"/>
  <c r="AZ11" i="3"/>
  <c r="AY11" i="3"/>
  <c r="AX11" i="3"/>
  <c r="AW11" i="3"/>
  <c r="AV12" i="3"/>
  <c r="AV11" i="3"/>
  <c r="AU12" i="3"/>
  <c r="AT12" i="3"/>
  <c r="AS12" i="3"/>
  <c r="AR12" i="3"/>
  <c r="AQ12" i="3"/>
  <c r="AP12" i="3"/>
  <c r="AO12" i="3"/>
  <c r="AN12" i="3"/>
  <c r="AM12" i="3"/>
  <c r="AL12" i="3"/>
  <c r="AK12" i="3"/>
  <c r="AU11" i="3"/>
  <c r="AT11" i="3"/>
  <c r="AS11" i="3"/>
  <c r="AR11" i="3"/>
  <c r="AQ11" i="3"/>
  <c r="AP11" i="3"/>
  <c r="AO11" i="3"/>
  <c r="AN11" i="3"/>
  <c r="AM11" i="3"/>
  <c r="AL11" i="3"/>
  <c r="AK11" i="3"/>
  <c r="AJ12" i="3"/>
  <c r="AJ11" i="3"/>
  <c r="AI12" i="3"/>
  <c r="AH12" i="3"/>
  <c r="AG12" i="3"/>
  <c r="AF12" i="3"/>
  <c r="AE12" i="3"/>
  <c r="AD12" i="3"/>
  <c r="AC12" i="3"/>
  <c r="AB12" i="3"/>
  <c r="AA12" i="3"/>
  <c r="Z12" i="3"/>
  <c r="Y12" i="3"/>
  <c r="AI11" i="3"/>
  <c r="AH11" i="3"/>
  <c r="AG11" i="3"/>
  <c r="AF11" i="3"/>
  <c r="AE11" i="3"/>
  <c r="AD11" i="3"/>
  <c r="AC11" i="3"/>
  <c r="AB11" i="3"/>
  <c r="AA11" i="3"/>
  <c r="Z11" i="3"/>
  <c r="Y11" i="3"/>
  <c r="X11" i="3"/>
  <c r="X12" i="3"/>
  <c r="Q38" i="6"/>
  <c r="P38" i="6"/>
  <c r="O38" i="6"/>
  <c r="E39" i="1"/>
  <c r="J11" i="14"/>
  <c r="J18" i="14"/>
  <c r="C39" i="7"/>
  <c r="C38" i="7"/>
  <c r="C37" i="7"/>
  <c r="C35" i="7"/>
  <c r="C34" i="7"/>
  <c r="C35" i="12"/>
  <c r="C34" i="12"/>
  <c r="C33" i="12"/>
  <c r="C35" i="20"/>
  <c r="C34" i="20"/>
  <c r="C33" i="20"/>
  <c r="C35" i="23"/>
  <c r="C34" i="23"/>
  <c r="C33" i="23"/>
  <c r="C35" i="32"/>
  <c r="C34" i="32"/>
  <c r="C33" i="32"/>
  <c r="C35" i="33"/>
  <c r="C34" i="33"/>
  <c r="C33" i="33"/>
  <c r="C36" i="34"/>
  <c r="C35" i="34"/>
  <c r="C34" i="34"/>
  <c r="C72" i="13"/>
  <c r="C71" i="13"/>
  <c r="C70" i="13"/>
  <c r="C68" i="13"/>
  <c r="C67" i="13"/>
  <c r="C67" i="29"/>
  <c r="C66" i="29"/>
  <c r="C65" i="29"/>
  <c r="C63" i="29"/>
  <c r="C62" i="29"/>
  <c r="C67" i="28"/>
  <c r="C66" i="28"/>
  <c r="C65" i="28"/>
  <c r="C63" i="28"/>
  <c r="C62" i="28"/>
  <c r="C67" i="21"/>
  <c r="C66" i="21"/>
  <c r="C65" i="21"/>
  <c r="C63" i="21"/>
  <c r="C62" i="21"/>
  <c r="C67" i="18"/>
  <c r="C66" i="18"/>
  <c r="C65" i="18"/>
  <c r="C63" i="18"/>
  <c r="C62" i="18"/>
  <c r="C67" i="9"/>
  <c r="C66" i="9"/>
  <c r="C65" i="9"/>
  <c r="C63" i="9"/>
  <c r="C62" i="9"/>
  <c r="A114" i="8"/>
  <c r="A87" i="8"/>
  <c r="A60" i="8"/>
  <c r="A33" i="8"/>
  <c r="A6" i="8"/>
  <c r="AE14" i="8"/>
  <c r="AF14" i="8"/>
  <c r="AF41" i="8"/>
  <c r="AE95" i="8"/>
  <c r="AF95" i="8"/>
  <c r="V122" i="8"/>
  <c r="W122" i="8"/>
  <c r="X122" i="8"/>
  <c r="Y122" i="8"/>
  <c r="Z122" i="8"/>
  <c r="AA122" i="8"/>
  <c r="AB122" i="8"/>
  <c r="AC122" i="8"/>
  <c r="AD122" i="8"/>
  <c r="AE122" i="8"/>
  <c r="AF122" i="8"/>
  <c r="AF45" i="8"/>
  <c r="AE18" i="8"/>
  <c r="AF18" i="8"/>
  <c r="E41" i="3"/>
  <c r="E42" i="3"/>
  <c r="E43" i="3"/>
  <c r="F45" i="3"/>
  <c r="E41" i="10"/>
  <c r="E42" i="10"/>
  <c r="E43" i="10"/>
  <c r="F45" i="10"/>
  <c r="E19" i="10"/>
  <c r="E20" i="10"/>
  <c r="E21" i="10"/>
  <c r="F23" i="10"/>
  <c r="E19" i="27"/>
  <c r="E20" i="27"/>
  <c r="E21" i="27"/>
  <c r="F23" i="27"/>
  <c r="E41" i="27"/>
  <c r="E42" i="27"/>
  <c r="E43" i="27"/>
  <c r="F45" i="27"/>
  <c r="I20" i="12"/>
  <c r="F20" i="20"/>
  <c r="I20" i="20"/>
  <c r="F20" i="23"/>
  <c r="M55" i="35"/>
  <c r="O55" i="35"/>
  <c r="Q55" i="35"/>
  <c r="S55" i="35"/>
  <c r="U55" i="35"/>
  <c r="W55" i="35"/>
  <c r="F8" i="34"/>
  <c r="F9" i="34"/>
  <c r="F10" i="34"/>
  <c r="I10" i="34"/>
  <c r="F11" i="34"/>
  <c r="F12" i="34"/>
  <c r="L56" i="35"/>
  <c r="F16" i="34"/>
  <c r="I16" i="34"/>
  <c r="F17" i="34"/>
  <c r="I17" i="34"/>
  <c r="F18" i="34"/>
  <c r="I18" i="34"/>
  <c r="F19" i="34"/>
  <c r="I19" i="34"/>
  <c r="F20" i="34"/>
  <c r="I20" i="34"/>
  <c r="F21" i="34"/>
  <c r="I21" i="34"/>
  <c r="F22" i="34"/>
  <c r="I22" i="34"/>
  <c r="L57" i="35"/>
  <c r="F25" i="34"/>
  <c r="M11" i="35"/>
  <c r="L58" i="35"/>
  <c r="L59" i="35"/>
  <c r="F41" i="34"/>
  <c r="F42" i="34"/>
  <c r="F43" i="34"/>
  <c r="I43" i="34"/>
  <c r="AF71" i="8"/>
  <c r="AD98" i="8"/>
  <c r="AE98" i="8"/>
  <c r="AF98" i="8"/>
  <c r="AD125" i="8"/>
  <c r="AE125" i="8"/>
  <c r="AF125" i="8"/>
  <c r="E59" i="28"/>
  <c r="F59" i="28"/>
  <c r="G59" i="28"/>
  <c r="H59" i="28"/>
  <c r="I59" i="28"/>
  <c r="J59" i="28"/>
  <c r="K59" i="28"/>
  <c r="L59" i="28"/>
  <c r="M59" i="28"/>
  <c r="N59" i="28"/>
  <c r="O59" i="28"/>
  <c r="P59" i="28"/>
  <c r="G67" i="28"/>
  <c r="L67" i="28"/>
  <c r="E59" i="29"/>
  <c r="F59" i="29"/>
  <c r="G59" i="29"/>
  <c r="H59" i="29"/>
  <c r="I59" i="29"/>
  <c r="J59" i="29"/>
  <c r="K59" i="29"/>
  <c r="L59" i="29"/>
  <c r="M59" i="29"/>
  <c r="N59" i="29"/>
  <c r="O59" i="29"/>
  <c r="P59" i="29"/>
  <c r="L66" i="29"/>
  <c r="F32" i="34"/>
  <c r="F33" i="34"/>
  <c r="F34" i="34"/>
  <c r="F35" i="34"/>
  <c r="F36" i="34"/>
  <c r="V126" i="8"/>
  <c r="W126" i="8"/>
  <c r="X126" i="8"/>
  <c r="Y126" i="8"/>
  <c r="Z126" i="8"/>
  <c r="AA126" i="8"/>
  <c r="AB126" i="8"/>
  <c r="AC126" i="8"/>
  <c r="AD126" i="8"/>
  <c r="AE126" i="8"/>
  <c r="AF126" i="8"/>
  <c r="S4" i="34"/>
  <c r="P4" i="34"/>
  <c r="N4" i="34"/>
  <c r="K4" i="34"/>
  <c r="C22" i="34"/>
  <c r="C21" i="34"/>
  <c r="C20" i="34"/>
  <c r="C19" i="34"/>
  <c r="C18" i="34"/>
  <c r="C17" i="34"/>
  <c r="C16" i="34"/>
  <c r="A58" i="35"/>
  <c r="A57" i="35"/>
  <c r="A56" i="35"/>
  <c r="J8" i="35"/>
  <c r="H8" i="35"/>
  <c r="F8" i="35"/>
  <c r="D8" i="35"/>
  <c r="B8" i="35"/>
  <c r="U5" i="17"/>
  <c r="M5" i="17"/>
  <c r="E64" i="8"/>
  <c r="U64" i="8"/>
  <c r="C21" i="33"/>
  <c r="C20" i="33"/>
  <c r="C19" i="33"/>
  <c r="C18" i="33"/>
  <c r="C17" i="33"/>
  <c r="C16" i="33"/>
  <c r="C15" i="33"/>
  <c r="C21" i="32"/>
  <c r="C20" i="32"/>
  <c r="C19" i="32"/>
  <c r="C18" i="32"/>
  <c r="C17" i="32"/>
  <c r="C16" i="32"/>
  <c r="C15" i="32"/>
  <c r="Q22" i="31"/>
  <c r="C20" i="31"/>
  <c r="P4" i="31"/>
  <c r="O4" i="31"/>
  <c r="N4" i="31"/>
  <c r="M4" i="31"/>
  <c r="L4" i="31"/>
  <c r="K4" i="31"/>
  <c r="J4" i="31"/>
  <c r="I4" i="31"/>
  <c r="H4" i="31"/>
  <c r="G4" i="31"/>
  <c r="F4" i="31"/>
  <c r="E4" i="31"/>
  <c r="A1" i="31"/>
  <c r="Q22" i="30"/>
  <c r="C20" i="30"/>
  <c r="P4" i="30"/>
  <c r="O4" i="30"/>
  <c r="N4" i="30"/>
  <c r="M4" i="30"/>
  <c r="L4" i="30"/>
  <c r="K4" i="30"/>
  <c r="J4" i="30"/>
  <c r="I4" i="30"/>
  <c r="H4" i="30"/>
  <c r="G4" i="30"/>
  <c r="F4" i="30"/>
  <c r="E4" i="30"/>
  <c r="B55" i="29"/>
  <c r="B54" i="29"/>
  <c r="B53" i="29"/>
  <c r="B52" i="29"/>
  <c r="B51" i="29"/>
  <c r="B50" i="29"/>
  <c r="B49" i="29"/>
  <c r="B48" i="29"/>
  <c r="B47" i="29"/>
  <c r="B46" i="29"/>
  <c r="B45" i="29"/>
  <c r="B44" i="29"/>
  <c r="B43" i="29"/>
  <c r="B42" i="29"/>
  <c r="B41" i="29"/>
  <c r="B40" i="29"/>
  <c r="B39" i="29"/>
  <c r="B38" i="29"/>
  <c r="B37" i="29"/>
  <c r="B36" i="29"/>
  <c r="B32" i="29"/>
  <c r="B30" i="29"/>
  <c r="B29" i="29"/>
  <c r="B28" i="29"/>
  <c r="B27" i="29"/>
  <c r="A26" i="29"/>
  <c r="B12" i="29"/>
  <c r="B21" i="29"/>
  <c r="B11" i="29"/>
  <c r="B20" i="29"/>
  <c r="B10" i="29"/>
  <c r="B19" i="29"/>
  <c r="B9" i="29"/>
  <c r="B18" i="29"/>
  <c r="B8" i="29"/>
  <c r="B17" i="29"/>
  <c r="B7" i="29"/>
  <c r="B16" i="29"/>
  <c r="P4" i="29"/>
  <c r="O4" i="29"/>
  <c r="N4" i="29"/>
  <c r="M4" i="29"/>
  <c r="L4" i="29"/>
  <c r="K4" i="29"/>
  <c r="J4" i="29"/>
  <c r="I4" i="29"/>
  <c r="H4" i="29"/>
  <c r="G4" i="29"/>
  <c r="F4" i="29"/>
  <c r="E4" i="29"/>
  <c r="B55" i="28"/>
  <c r="B54" i="28"/>
  <c r="B53" i="28"/>
  <c r="B52" i="28"/>
  <c r="B51" i="28"/>
  <c r="B50" i="28"/>
  <c r="B49" i="28"/>
  <c r="B48" i="28"/>
  <c r="B47" i="28"/>
  <c r="B46" i="28"/>
  <c r="B45" i="28"/>
  <c r="B44" i="28"/>
  <c r="B43" i="28"/>
  <c r="B42" i="28"/>
  <c r="B41" i="28"/>
  <c r="B40" i="28"/>
  <c r="B39" i="28"/>
  <c r="B38" i="28"/>
  <c r="B37" i="28"/>
  <c r="B36" i="28"/>
  <c r="B32" i="28"/>
  <c r="B30" i="28"/>
  <c r="B29" i="28"/>
  <c r="B28" i="28"/>
  <c r="B27" i="28"/>
  <c r="A26" i="28"/>
  <c r="B12" i="28"/>
  <c r="B21" i="28"/>
  <c r="B11" i="28"/>
  <c r="B20" i="28"/>
  <c r="B10" i="28"/>
  <c r="B19" i="28"/>
  <c r="B9" i="28"/>
  <c r="B18" i="28"/>
  <c r="B8" i="28"/>
  <c r="B17" i="28"/>
  <c r="B7" i="28"/>
  <c r="B16" i="28"/>
  <c r="P4" i="28"/>
  <c r="O4" i="28"/>
  <c r="N4" i="28"/>
  <c r="M4" i="28"/>
  <c r="L4" i="28"/>
  <c r="K4" i="28"/>
  <c r="J4" i="28"/>
  <c r="I4" i="28"/>
  <c r="H4" i="28"/>
  <c r="G4" i="28"/>
  <c r="F4" i="28"/>
  <c r="E4" i="28"/>
  <c r="A1" i="28"/>
  <c r="B12" i="21"/>
  <c r="B21" i="21"/>
  <c r="B11" i="21"/>
  <c r="B20" i="21"/>
  <c r="B10" i="21"/>
  <c r="B19" i="21"/>
  <c r="B9" i="21"/>
  <c r="B18" i="21"/>
  <c r="B8" i="21"/>
  <c r="B17" i="21"/>
  <c r="B7" i="21"/>
  <c r="B16" i="21"/>
  <c r="T38" i="27"/>
  <c r="T37" i="27"/>
  <c r="T16" i="27"/>
  <c r="T15" i="27"/>
  <c r="T38" i="10"/>
  <c r="T37" i="10"/>
  <c r="T16" i="10"/>
  <c r="T15" i="10"/>
  <c r="T38" i="3"/>
  <c r="T37" i="3"/>
  <c r="T16" i="3"/>
  <c r="T15" i="3"/>
  <c r="B12" i="18"/>
  <c r="B21" i="18"/>
  <c r="B11" i="18"/>
  <c r="B20" i="18"/>
  <c r="B10" i="18"/>
  <c r="B19" i="18"/>
  <c r="B9" i="18"/>
  <c r="B18" i="18"/>
  <c r="E31" i="27"/>
  <c r="F31" i="27"/>
  <c r="E47" i="27"/>
  <c r="E48" i="27"/>
  <c r="T36" i="27"/>
  <c r="T35" i="27"/>
  <c r="H33" i="27"/>
  <c r="I33" i="27"/>
  <c r="J33" i="27"/>
  <c r="K33" i="27"/>
  <c r="L33" i="27"/>
  <c r="M33" i="27"/>
  <c r="N33" i="27"/>
  <c r="O33" i="27"/>
  <c r="P33" i="27"/>
  <c r="Q33" i="27"/>
  <c r="R33" i="27"/>
  <c r="S33" i="27"/>
  <c r="T33" i="27"/>
  <c r="F30" i="27"/>
  <c r="F9" i="27"/>
  <c r="E25" i="27"/>
  <c r="E26" i="27"/>
  <c r="T14" i="27"/>
  <c r="T13" i="27"/>
  <c r="H11" i="27"/>
  <c r="I11" i="27"/>
  <c r="J11" i="27"/>
  <c r="K11" i="27"/>
  <c r="L11" i="27"/>
  <c r="M11" i="27"/>
  <c r="N11" i="27"/>
  <c r="O11" i="27"/>
  <c r="P11" i="27"/>
  <c r="Q11" i="27"/>
  <c r="R11" i="27"/>
  <c r="S11" i="27"/>
  <c r="T11" i="27"/>
  <c r="F8" i="27"/>
  <c r="T36" i="3"/>
  <c r="E37" i="1"/>
  <c r="E38" i="1"/>
  <c r="E43" i="1"/>
  <c r="E44" i="1"/>
  <c r="E45" i="1"/>
  <c r="R4" i="8"/>
  <c r="H4" i="8"/>
  <c r="I4" i="8"/>
  <c r="J4" i="8"/>
  <c r="K4" i="8"/>
  <c r="L4" i="8"/>
  <c r="M4" i="8"/>
  <c r="N4" i="8"/>
  <c r="O4" i="8"/>
  <c r="P4" i="8"/>
  <c r="Q4" i="8"/>
  <c r="G4" i="8"/>
  <c r="A1" i="8"/>
  <c r="C16" i="12"/>
  <c r="C17" i="12"/>
  <c r="C18" i="12"/>
  <c r="C19" i="12"/>
  <c r="C20" i="12"/>
  <c r="C21" i="12"/>
  <c r="C15" i="12"/>
  <c r="F30" i="10"/>
  <c r="C15" i="20"/>
  <c r="C16" i="20"/>
  <c r="C17" i="20"/>
  <c r="C18" i="20"/>
  <c r="C19" i="20"/>
  <c r="C20" i="20"/>
  <c r="C21" i="20"/>
  <c r="C15" i="23"/>
  <c r="C16" i="23"/>
  <c r="C17" i="23"/>
  <c r="C18" i="23"/>
  <c r="C19" i="23"/>
  <c r="C20" i="23"/>
  <c r="C21" i="23"/>
  <c r="F45" i="16"/>
  <c r="F15" i="16"/>
  <c r="F25" i="16"/>
  <c r="F29" i="16"/>
  <c r="C18" i="16"/>
  <c r="C19" i="16"/>
  <c r="C20" i="16"/>
  <c r="C21" i="16"/>
  <c r="C22" i="16"/>
  <c r="C23" i="16"/>
  <c r="C24" i="16"/>
  <c r="C20" i="11"/>
  <c r="E4" i="19"/>
  <c r="F4" i="19"/>
  <c r="G4" i="19"/>
  <c r="H4" i="19"/>
  <c r="I4" i="19"/>
  <c r="J4" i="19"/>
  <c r="K4" i="19"/>
  <c r="L4" i="19"/>
  <c r="M4" i="19"/>
  <c r="N4" i="19"/>
  <c r="O4" i="19"/>
  <c r="P4" i="19"/>
  <c r="C20" i="19"/>
  <c r="Q22" i="19"/>
  <c r="E4" i="22"/>
  <c r="F4" i="22"/>
  <c r="G4" i="22"/>
  <c r="H4" i="22"/>
  <c r="I4" i="22"/>
  <c r="J4" i="22"/>
  <c r="K4" i="22"/>
  <c r="L4" i="22"/>
  <c r="M4" i="22"/>
  <c r="N4" i="22"/>
  <c r="O4" i="22"/>
  <c r="P4" i="22"/>
  <c r="C20" i="22"/>
  <c r="Q22" i="22"/>
  <c r="B29" i="9"/>
  <c r="B31" i="13"/>
  <c r="B30" i="9"/>
  <c r="B32" i="13"/>
  <c r="B8" i="9"/>
  <c r="B17" i="9"/>
  <c r="B19" i="13"/>
  <c r="B7" i="9"/>
  <c r="B16" i="9"/>
  <c r="B18" i="13"/>
  <c r="B32" i="9"/>
  <c r="B34" i="13"/>
  <c r="B55" i="9"/>
  <c r="B57" i="13"/>
  <c r="B37" i="9"/>
  <c r="B39" i="13"/>
  <c r="B38" i="9"/>
  <c r="B40" i="13"/>
  <c r="B39" i="9"/>
  <c r="B41" i="13"/>
  <c r="B40" i="9"/>
  <c r="B42" i="13"/>
  <c r="B41" i="9"/>
  <c r="B43" i="13"/>
  <c r="B42" i="9"/>
  <c r="B44" i="13"/>
  <c r="B43" i="9"/>
  <c r="B45" i="13"/>
  <c r="B44" i="9"/>
  <c r="B46" i="13"/>
  <c r="B45" i="9"/>
  <c r="B47" i="13"/>
  <c r="B46" i="9"/>
  <c r="B48" i="13"/>
  <c r="B47" i="9"/>
  <c r="B49" i="13"/>
  <c r="B48" i="9"/>
  <c r="B50" i="13"/>
  <c r="B49" i="9"/>
  <c r="B51" i="13"/>
  <c r="B50" i="9"/>
  <c r="B52" i="13"/>
  <c r="B51" i="9"/>
  <c r="B53" i="13"/>
  <c r="B52" i="9"/>
  <c r="B54" i="13"/>
  <c r="B53" i="9"/>
  <c r="B55" i="13"/>
  <c r="B54" i="9"/>
  <c r="B56" i="13"/>
  <c r="B36" i="9"/>
  <c r="B38" i="13"/>
  <c r="B28" i="9"/>
  <c r="B30" i="13"/>
  <c r="B27" i="9"/>
  <c r="B7" i="18"/>
  <c r="B16" i="18"/>
  <c r="B8" i="18"/>
  <c r="B17" i="18"/>
  <c r="A26" i="18"/>
  <c r="B27" i="18"/>
  <c r="B28" i="18"/>
  <c r="B29" i="18"/>
  <c r="B30" i="18"/>
  <c r="B32" i="18"/>
  <c r="B36" i="18"/>
  <c r="B37" i="18"/>
  <c r="B38" i="18"/>
  <c r="B39" i="18"/>
  <c r="B40" i="18"/>
  <c r="B41" i="18"/>
  <c r="B42" i="18"/>
  <c r="B43" i="18"/>
  <c r="B44" i="18"/>
  <c r="B45" i="18"/>
  <c r="B46" i="18"/>
  <c r="B47" i="18"/>
  <c r="B48" i="18"/>
  <c r="B49" i="18"/>
  <c r="B50" i="18"/>
  <c r="B51" i="18"/>
  <c r="B52" i="18"/>
  <c r="B53" i="18"/>
  <c r="B54" i="18"/>
  <c r="B55" i="18"/>
  <c r="A26" i="21"/>
  <c r="B27" i="21"/>
  <c r="B28" i="21"/>
  <c r="B29" i="21"/>
  <c r="B30" i="21"/>
  <c r="B32" i="21"/>
  <c r="B36" i="21"/>
  <c r="B37" i="21"/>
  <c r="B38" i="21"/>
  <c r="B39" i="21"/>
  <c r="B40" i="21"/>
  <c r="B41" i="21"/>
  <c r="B42" i="21"/>
  <c r="B43" i="21"/>
  <c r="B44" i="21"/>
  <c r="B45" i="21"/>
  <c r="B46" i="21"/>
  <c r="B47" i="21"/>
  <c r="B48" i="21"/>
  <c r="B49" i="21"/>
  <c r="B50" i="21"/>
  <c r="B51" i="21"/>
  <c r="B52" i="21"/>
  <c r="B53" i="21"/>
  <c r="B54" i="21"/>
  <c r="B55" i="21"/>
  <c r="I33" i="3"/>
  <c r="J33" i="3"/>
  <c r="K33" i="3"/>
  <c r="L33" i="3"/>
  <c r="M33" i="3"/>
  <c r="N33" i="3"/>
  <c r="O33" i="3"/>
  <c r="P33" i="3"/>
  <c r="Q33" i="3"/>
  <c r="R33" i="3"/>
  <c r="S33" i="3"/>
  <c r="H33" i="3"/>
  <c r="T33" i="3"/>
  <c r="E31" i="3"/>
  <c r="F31" i="3"/>
  <c r="E47" i="3"/>
  <c r="E48" i="3"/>
  <c r="F30" i="3"/>
  <c r="E9" i="3"/>
  <c r="F9" i="3"/>
  <c r="F8" i="3"/>
  <c r="T35" i="3"/>
  <c r="I33" i="10"/>
  <c r="J33" i="10"/>
  <c r="K33" i="10"/>
  <c r="L33" i="10"/>
  <c r="M33" i="10"/>
  <c r="N33" i="10"/>
  <c r="O33" i="10"/>
  <c r="P33" i="10"/>
  <c r="Q33" i="10"/>
  <c r="R33" i="10"/>
  <c r="S33" i="10"/>
  <c r="H33" i="10"/>
  <c r="T33" i="10"/>
  <c r="I11" i="10"/>
  <c r="J11" i="10"/>
  <c r="K11" i="10"/>
  <c r="L11" i="10"/>
  <c r="M11" i="10"/>
  <c r="N11" i="10"/>
  <c r="O11" i="10"/>
  <c r="P11" i="10"/>
  <c r="Q11" i="10"/>
  <c r="R11" i="10"/>
  <c r="S11" i="10"/>
  <c r="H11" i="10"/>
  <c r="E31" i="10"/>
  <c r="F31" i="10"/>
  <c r="E47" i="10"/>
  <c r="E48" i="10"/>
  <c r="E9" i="10"/>
  <c r="F9" i="10"/>
  <c r="E25" i="10"/>
  <c r="E26" i="10"/>
  <c r="F8" i="10"/>
  <c r="A76" i="13"/>
  <c r="A74" i="13"/>
  <c r="B73" i="13"/>
  <c r="B66" i="13"/>
  <c r="B65" i="13"/>
  <c r="A63" i="13"/>
  <c r="A58" i="13"/>
  <c r="A37" i="13"/>
  <c r="A35" i="13"/>
  <c r="B29" i="13"/>
  <c r="A26" i="13"/>
  <c r="A24" i="13"/>
  <c r="A17" i="13"/>
  <c r="A15" i="13"/>
  <c r="B9" i="13"/>
  <c r="A8" i="13"/>
  <c r="A1" i="22"/>
  <c r="A1" i="6"/>
  <c r="A1" i="21"/>
  <c r="A1" i="7"/>
  <c r="A1" i="11"/>
  <c r="A1" i="12"/>
  <c r="A1" i="10"/>
  <c r="A1" i="14"/>
  <c r="A1" i="16"/>
  <c r="T36" i="10"/>
  <c r="T35" i="10"/>
  <c r="T13" i="10"/>
  <c r="T11" i="10"/>
  <c r="T14" i="10"/>
  <c r="F47" i="16"/>
  <c r="F50" i="16"/>
  <c r="E41" i="1"/>
  <c r="G29" i="7"/>
  <c r="J29" i="7"/>
  <c r="K29" i="7"/>
  <c r="T14" i="3"/>
  <c r="T13" i="3"/>
  <c r="H11" i="3"/>
  <c r="M29" i="7"/>
  <c r="L29" i="7"/>
  <c r="E19" i="3"/>
  <c r="E20" i="3"/>
  <c r="I11" i="3"/>
  <c r="J11" i="3"/>
  <c r="K11" i="3"/>
  <c r="L11" i="3"/>
  <c r="M11" i="3"/>
  <c r="N11" i="3"/>
  <c r="O11" i="3"/>
  <c r="P11" i="3"/>
  <c r="Q11" i="3"/>
  <c r="R11" i="3"/>
  <c r="S11" i="3"/>
  <c r="T11" i="3"/>
  <c r="E21" i="3"/>
  <c r="E25" i="3"/>
  <c r="E26" i="3"/>
  <c r="F23" i="3"/>
  <c r="M51" i="10"/>
  <c r="P67" i="29"/>
  <c r="R38" i="6"/>
  <c r="M51" i="27"/>
  <c r="A1" i="41"/>
  <c r="M51" i="3"/>
  <c r="A1" i="27"/>
  <c r="B13" i="13"/>
  <c r="P5" i="17"/>
  <c r="V5" i="17"/>
  <c r="E26" i="41"/>
  <c r="Q55" i="21"/>
  <c r="L57" i="13"/>
  <c r="M57" i="13"/>
  <c r="L47" i="13"/>
  <c r="M47" i="13"/>
  <c r="Q46" i="9"/>
  <c r="F48" i="13"/>
  <c r="G48" i="13"/>
  <c r="Q52" i="9"/>
  <c r="F54" i="13"/>
  <c r="G54" i="13"/>
  <c r="Q45" i="18"/>
  <c r="I47" i="13"/>
  <c r="J47" i="13"/>
  <c r="I55" i="13"/>
  <c r="J55" i="13"/>
  <c r="Q31" i="18"/>
  <c r="I33" i="13"/>
  <c r="Q41" i="18"/>
  <c r="I43" i="13"/>
  <c r="J43" i="13"/>
  <c r="P17" i="8"/>
  <c r="N62" i="18"/>
  <c r="G41" i="9"/>
  <c r="H41" i="9"/>
  <c r="I41" i="9"/>
  <c r="J41" i="9"/>
  <c r="K41" i="9"/>
  <c r="L41" i="9"/>
  <c r="M41" i="9"/>
  <c r="N41" i="9"/>
  <c r="O41" i="9"/>
  <c r="P41" i="9"/>
  <c r="Q7" i="28"/>
  <c r="O9" i="13"/>
  <c r="P9" i="13"/>
  <c r="F18" i="32"/>
  <c r="I18" i="32"/>
  <c r="F18" i="33"/>
  <c r="P19" i="34"/>
  <c r="K19" i="34"/>
  <c r="Q42" i="21"/>
  <c r="L44" i="13"/>
  <c r="M44" i="13"/>
  <c r="B11" i="13"/>
  <c r="L5" i="17"/>
  <c r="R5" i="17"/>
  <c r="I12" i="34"/>
  <c r="Q122" i="8"/>
  <c r="H95" i="8"/>
  <c r="P68" i="8"/>
  <c r="L68" i="8"/>
  <c r="H68" i="8"/>
  <c r="M41" i="8"/>
  <c r="R14" i="8"/>
  <c r="N14" i="8"/>
  <c r="J14" i="8"/>
  <c r="O121" i="8"/>
  <c r="M67" i="9"/>
  <c r="G94" i="8"/>
  <c r="E66" i="9"/>
  <c r="O67" i="8"/>
  <c r="M65" i="9"/>
  <c r="K67" i="8"/>
  <c r="I65" i="9"/>
  <c r="G67" i="8"/>
  <c r="E65" i="9"/>
  <c r="J99" i="8"/>
  <c r="P72" i="8"/>
  <c r="L72" i="8"/>
  <c r="H72" i="8"/>
  <c r="M45" i="8"/>
  <c r="R18" i="8"/>
  <c r="N18" i="8"/>
  <c r="J18" i="8"/>
  <c r="G98" i="8"/>
  <c r="E66" i="18"/>
  <c r="O71" i="8"/>
  <c r="M65" i="18"/>
  <c r="K71" i="8"/>
  <c r="I65" i="18"/>
  <c r="G71" i="8"/>
  <c r="E65" i="18"/>
  <c r="M22" i="29"/>
  <c r="R80" i="8"/>
  <c r="R25" i="8"/>
  <c r="P62" i="28"/>
  <c r="Q53" i="8"/>
  <c r="P107" i="8"/>
  <c r="P26" i="8"/>
  <c r="O25" i="8"/>
  <c r="M62" i="28"/>
  <c r="N79" i="8"/>
  <c r="L65" i="28"/>
  <c r="M79" i="8"/>
  <c r="K65" i="28"/>
  <c r="L53" i="8"/>
  <c r="K26" i="8"/>
  <c r="J26" i="8"/>
  <c r="I79" i="8"/>
  <c r="G65" i="28"/>
  <c r="I25" i="8"/>
  <c r="G62" i="28"/>
  <c r="H53" i="8"/>
  <c r="F37" i="28"/>
  <c r="G37" i="28"/>
  <c r="H37" i="28"/>
  <c r="I37" i="28"/>
  <c r="J37" i="28"/>
  <c r="K37" i="28"/>
  <c r="L37" i="28"/>
  <c r="M37" i="28"/>
  <c r="N37" i="28"/>
  <c r="O37" i="28"/>
  <c r="P37" i="28"/>
  <c r="R48" i="8"/>
  <c r="P63" i="21"/>
  <c r="Q76" i="8"/>
  <c r="P76" i="8"/>
  <c r="O75" i="8"/>
  <c r="M65" i="21"/>
  <c r="M49" i="8"/>
  <c r="L21" i="8"/>
  <c r="J62" i="21"/>
  <c r="H21" i="8"/>
  <c r="F62" i="21"/>
  <c r="Q7" i="21"/>
  <c r="L9" i="13"/>
  <c r="M9" i="13"/>
  <c r="Q8" i="21"/>
  <c r="L10" i="13"/>
  <c r="M10" i="13"/>
  <c r="N44" i="8"/>
  <c r="L63" i="18"/>
  <c r="Q21" i="18"/>
  <c r="I23" i="13"/>
  <c r="J23" i="13"/>
  <c r="Q12" i="9"/>
  <c r="F14" i="13"/>
  <c r="G14" i="13"/>
  <c r="Q18" i="9"/>
  <c r="F20" i="13"/>
  <c r="G20" i="13"/>
  <c r="O44" i="9"/>
  <c r="P44" i="9"/>
  <c r="O55" i="18"/>
  <c r="P55" i="18"/>
  <c r="H48" i="9"/>
  <c r="I48" i="9"/>
  <c r="J48" i="9"/>
  <c r="K48" i="9"/>
  <c r="L48" i="9"/>
  <c r="M48" i="9"/>
  <c r="N48" i="9"/>
  <c r="O48" i="9"/>
  <c r="P48" i="9"/>
  <c r="C19" i="41"/>
  <c r="C19" i="19"/>
  <c r="C19" i="11"/>
  <c r="C19" i="22"/>
  <c r="C19" i="30"/>
  <c r="I21" i="12"/>
  <c r="F21" i="20"/>
  <c r="I21" i="20"/>
  <c r="F21" i="23"/>
  <c r="I19" i="12"/>
  <c r="F19" i="20"/>
  <c r="I19" i="20"/>
  <c r="F19" i="23"/>
  <c r="K125" i="8"/>
  <c r="I67" i="18"/>
  <c r="I126" i="8"/>
  <c r="Q126" i="8"/>
  <c r="K121" i="8"/>
  <c r="I67" i="9"/>
  <c r="M122" i="8"/>
  <c r="L107" i="8"/>
  <c r="Q107" i="8"/>
  <c r="R106" i="8"/>
  <c r="P66" i="28"/>
  <c r="I98" i="8"/>
  <c r="G66" i="18"/>
  <c r="M98" i="8"/>
  <c r="K66" i="18"/>
  <c r="Q98" i="8"/>
  <c r="O66" i="18"/>
  <c r="H99" i="8"/>
  <c r="L99" i="8"/>
  <c r="P99" i="8"/>
  <c r="I94" i="8"/>
  <c r="G66" i="9"/>
  <c r="M94" i="8"/>
  <c r="K66" i="9"/>
  <c r="Q94" i="8"/>
  <c r="O66" i="9"/>
  <c r="J95" i="8"/>
  <c r="N95" i="8"/>
  <c r="R95" i="8"/>
  <c r="E91" i="8"/>
  <c r="U91" i="8"/>
  <c r="M51" i="18"/>
  <c r="N51" i="18"/>
  <c r="O51" i="18"/>
  <c r="P51" i="18"/>
  <c r="B14" i="13"/>
  <c r="B21" i="9"/>
  <c r="B23" i="13"/>
  <c r="E22" i="29"/>
  <c r="Q17" i="29"/>
  <c r="R19" i="13"/>
  <c r="S19" i="13"/>
  <c r="F48" i="28"/>
  <c r="G48" i="28"/>
  <c r="H48" i="28"/>
  <c r="I48" i="28"/>
  <c r="J48" i="28"/>
  <c r="K48" i="28"/>
  <c r="L48" i="28"/>
  <c r="M48" i="28"/>
  <c r="N48" i="28"/>
  <c r="O48" i="28"/>
  <c r="P48" i="28"/>
  <c r="E60" i="9"/>
  <c r="E60" i="21"/>
  <c r="F60" i="21"/>
  <c r="G60" i="21"/>
  <c r="H60" i="21"/>
  <c r="I60" i="21"/>
  <c r="J60" i="21"/>
  <c r="K60" i="21"/>
  <c r="L60" i="21"/>
  <c r="M60" i="21"/>
  <c r="N60" i="21"/>
  <c r="O60" i="21"/>
  <c r="P60" i="21"/>
  <c r="E60" i="28"/>
  <c r="F60" i="28"/>
  <c r="G60" i="28"/>
  <c r="H60" i="28"/>
  <c r="I60" i="28"/>
  <c r="J60" i="28"/>
  <c r="K60" i="28"/>
  <c r="L60" i="28"/>
  <c r="M60" i="28"/>
  <c r="N60" i="28"/>
  <c r="O60" i="28"/>
  <c r="E60" i="29"/>
  <c r="F60" i="29"/>
  <c r="G60" i="29"/>
  <c r="H60" i="29"/>
  <c r="I60" i="29"/>
  <c r="I32" i="7"/>
  <c r="J32" i="7"/>
  <c r="K32" i="7"/>
  <c r="L32" i="7"/>
  <c r="G75" i="8"/>
  <c r="E65" i="21"/>
  <c r="H75" i="8"/>
  <c r="F65" i="21"/>
  <c r="I76" i="8"/>
  <c r="K75" i="8"/>
  <c r="I65" i="21"/>
  <c r="M76" i="8"/>
  <c r="H80" i="8"/>
  <c r="I80" i="8"/>
  <c r="J80" i="8"/>
  <c r="K80" i="8"/>
  <c r="L79" i="8"/>
  <c r="J65" i="28"/>
  <c r="M80" i="8"/>
  <c r="N80" i="8"/>
  <c r="O80" i="8"/>
  <c r="P80" i="8"/>
  <c r="Q79" i="8"/>
  <c r="O65" i="28"/>
  <c r="R79" i="8"/>
  <c r="P65" i="28"/>
  <c r="H71" i="8"/>
  <c r="J71" i="8"/>
  <c r="H65" i="18"/>
  <c r="L71" i="8"/>
  <c r="J65" i="18"/>
  <c r="N71" i="8"/>
  <c r="L65" i="18"/>
  <c r="P71" i="8"/>
  <c r="N65" i="18"/>
  <c r="R71" i="8"/>
  <c r="P65" i="18"/>
  <c r="G72" i="8"/>
  <c r="I72" i="8"/>
  <c r="K72" i="8"/>
  <c r="M72" i="8"/>
  <c r="O72" i="8"/>
  <c r="Q72" i="8"/>
  <c r="H67" i="8"/>
  <c r="F65" i="9"/>
  <c r="J67" i="8"/>
  <c r="H65" i="9"/>
  <c r="L67" i="8"/>
  <c r="J65" i="9"/>
  <c r="N67" i="8"/>
  <c r="L65" i="9"/>
  <c r="P67" i="8"/>
  <c r="N65" i="9"/>
  <c r="R67" i="8"/>
  <c r="P65" i="9"/>
  <c r="G68" i="8"/>
  <c r="I68" i="8"/>
  <c r="K68" i="8"/>
  <c r="M68" i="8"/>
  <c r="O68" i="8"/>
  <c r="Q68" i="8"/>
  <c r="I44" i="8"/>
  <c r="G63" i="18"/>
  <c r="N49" i="8"/>
  <c r="I52" i="8"/>
  <c r="G63" i="28"/>
  <c r="I53" i="8"/>
  <c r="J52" i="8"/>
  <c r="H63" i="28"/>
  <c r="K52" i="8"/>
  <c r="I63" i="28"/>
  <c r="M53" i="8"/>
  <c r="N52" i="8"/>
  <c r="L63" i="28"/>
  <c r="P53" i="8"/>
  <c r="R52" i="8"/>
  <c r="P63" i="28"/>
  <c r="G45" i="8"/>
  <c r="K45" i="8"/>
  <c r="O45" i="8"/>
  <c r="G41" i="8"/>
  <c r="G42" i="8"/>
  <c r="K41" i="8"/>
  <c r="O41" i="8"/>
  <c r="E37" i="8"/>
  <c r="U37" i="8"/>
  <c r="J17" i="8"/>
  <c r="H62" i="18"/>
  <c r="K17" i="8"/>
  <c r="I62" i="18"/>
  <c r="J22" i="8"/>
  <c r="K21" i="8"/>
  <c r="I62" i="21"/>
  <c r="L22" i="8"/>
  <c r="M22" i="8"/>
  <c r="O22" i="8"/>
  <c r="P22" i="8"/>
  <c r="Q22" i="8"/>
  <c r="R21" i="8"/>
  <c r="P62" i="21"/>
  <c r="R22" i="8"/>
  <c r="G26" i="8"/>
  <c r="H26" i="8"/>
  <c r="J25" i="8"/>
  <c r="H62" i="28"/>
  <c r="K25" i="8"/>
  <c r="I62" i="28"/>
  <c r="L26" i="8"/>
  <c r="M25" i="8"/>
  <c r="K62" i="28"/>
  <c r="N25" i="8"/>
  <c r="L62" i="28"/>
  <c r="O26" i="8"/>
  <c r="P25" i="8"/>
  <c r="N62" i="28"/>
  <c r="Q26" i="8"/>
  <c r="G18" i="8"/>
  <c r="I18" i="8"/>
  <c r="K18" i="8"/>
  <c r="M18" i="8"/>
  <c r="O18" i="8"/>
  <c r="Q18" i="8"/>
  <c r="G14" i="8"/>
  <c r="G15" i="8"/>
  <c r="H15" i="8"/>
  <c r="I14" i="8"/>
  <c r="K14" i="8"/>
  <c r="M14" i="8"/>
  <c r="O14" i="8"/>
  <c r="Q14" i="8"/>
  <c r="E10" i="8"/>
  <c r="U10" i="8"/>
  <c r="Q65" i="9"/>
  <c r="F70" i="13"/>
  <c r="G70" i="13"/>
  <c r="I13" i="29"/>
  <c r="O22" i="28"/>
  <c r="O13" i="28"/>
  <c r="M13" i="28"/>
  <c r="M9" i="30"/>
  <c r="Q21" i="28"/>
  <c r="O23" i="13"/>
  <c r="P23" i="13"/>
  <c r="E22" i="28"/>
  <c r="Q8" i="28"/>
  <c r="O10" i="13"/>
  <c r="P10" i="13"/>
  <c r="K22" i="21"/>
  <c r="E33" i="21"/>
  <c r="E19" i="22"/>
  <c r="Q17" i="21"/>
  <c r="L19" i="13"/>
  <c r="M19" i="13"/>
  <c r="Q10" i="21"/>
  <c r="L12" i="13"/>
  <c r="M12" i="13"/>
  <c r="M13" i="18"/>
  <c r="AV8" i="35"/>
  <c r="K22" i="18"/>
  <c r="P13" i="9"/>
  <c r="Q20" i="9"/>
  <c r="F22" i="13"/>
  <c r="G22" i="13"/>
  <c r="Q16" i="9"/>
  <c r="F18" i="13"/>
  <c r="G18" i="13"/>
  <c r="Q32" i="21"/>
  <c r="L34" i="13"/>
  <c r="Q28" i="9"/>
  <c r="F30" i="13"/>
  <c r="Q38" i="21"/>
  <c r="L40" i="13"/>
  <c r="M40" i="13"/>
  <c r="Q40" i="9"/>
  <c r="F42" i="13"/>
  <c r="G42" i="13"/>
  <c r="C19" i="31"/>
  <c r="F9" i="20"/>
  <c r="I9" i="20"/>
  <c r="I32" i="24"/>
  <c r="A28" i="13"/>
  <c r="I40" i="12"/>
  <c r="I122" i="8"/>
  <c r="L95" i="8"/>
  <c r="G121" i="8"/>
  <c r="E67" i="9"/>
  <c r="K94" i="8"/>
  <c r="I66" i="9"/>
  <c r="M126" i="8"/>
  <c r="N99" i="8"/>
  <c r="G125" i="8"/>
  <c r="E67" i="18"/>
  <c r="K98" i="8"/>
  <c r="I66" i="18"/>
  <c r="K22" i="29"/>
  <c r="K13" i="29"/>
  <c r="K9" i="31"/>
  <c r="E33" i="29"/>
  <c r="E19" i="31"/>
  <c r="Q21" i="29"/>
  <c r="R23" i="13"/>
  <c r="S23" i="13"/>
  <c r="O106" i="8"/>
  <c r="M66" i="28"/>
  <c r="M107" i="8"/>
  <c r="I13" i="28"/>
  <c r="J106" i="8"/>
  <c r="H66" i="28"/>
  <c r="O13" i="21"/>
  <c r="BJ8" i="35"/>
  <c r="M13" i="21"/>
  <c r="I13" i="21"/>
  <c r="BD8" i="35"/>
  <c r="G22" i="18"/>
  <c r="E33" i="18"/>
  <c r="E19" i="19"/>
  <c r="Q17" i="18"/>
  <c r="I19" i="13"/>
  <c r="J19" i="13"/>
  <c r="Q7" i="18"/>
  <c r="I9" i="13"/>
  <c r="J9" i="13"/>
  <c r="G13" i="9"/>
  <c r="E33" i="9"/>
  <c r="E19" i="11"/>
  <c r="E59" i="18"/>
  <c r="M13" i="29"/>
  <c r="M9" i="31"/>
  <c r="I22" i="29"/>
  <c r="Q12" i="29"/>
  <c r="R14" i="13"/>
  <c r="S14" i="13"/>
  <c r="G13" i="29"/>
  <c r="G9" i="31"/>
  <c r="E56" i="29"/>
  <c r="E20" i="31"/>
  <c r="M22" i="28"/>
  <c r="K13" i="28"/>
  <c r="K24" i="28"/>
  <c r="G22" i="28"/>
  <c r="G13" i="28"/>
  <c r="G24" i="28"/>
  <c r="Q21" i="21"/>
  <c r="L23" i="13"/>
  <c r="M23" i="13"/>
  <c r="M129" i="8"/>
  <c r="K67" i="21"/>
  <c r="K102" i="8"/>
  <c r="I66" i="21"/>
  <c r="E22" i="21"/>
  <c r="O22" i="18"/>
  <c r="G13" i="18"/>
  <c r="G9" i="19"/>
  <c r="Q21" i="9"/>
  <c r="F23" i="13"/>
  <c r="G23" i="13"/>
  <c r="Q19" i="9"/>
  <c r="F21" i="13"/>
  <c r="G21" i="13"/>
  <c r="Q49" i="9"/>
  <c r="F51" i="13"/>
  <c r="G51" i="13"/>
  <c r="M56" i="8"/>
  <c r="K63" i="29"/>
  <c r="H17" i="8"/>
  <c r="F62" i="18"/>
  <c r="Q13" i="8"/>
  <c r="O62" i="9"/>
  <c r="L13" i="8"/>
  <c r="J62" i="9"/>
  <c r="N57" i="8"/>
  <c r="Q84" i="8"/>
  <c r="K83" i="8"/>
  <c r="I65" i="29"/>
  <c r="M84" i="8"/>
  <c r="O83" i="8"/>
  <c r="M65" i="29"/>
  <c r="O129" i="8"/>
  <c r="M67" i="21"/>
  <c r="E46" i="1"/>
  <c r="R13" i="8"/>
  <c r="P62" i="9"/>
  <c r="J13" i="8"/>
  <c r="H62" i="9"/>
  <c r="I13" i="8"/>
  <c r="G62" i="9"/>
  <c r="I30" i="8"/>
  <c r="K13" i="8"/>
  <c r="I62" i="9"/>
  <c r="H13" i="8"/>
  <c r="F62" i="9"/>
  <c r="Q30" i="8"/>
  <c r="N29" i="8"/>
  <c r="L62" i="29"/>
  <c r="O102" i="8"/>
  <c r="M66" i="21"/>
  <c r="L103" i="8"/>
  <c r="R40" i="8"/>
  <c r="P63" i="9"/>
  <c r="Q40" i="8"/>
  <c r="O63" i="9"/>
  <c r="M30" i="8"/>
  <c r="R29" i="8"/>
  <c r="P62" i="29"/>
  <c r="J29" i="8"/>
  <c r="H62" i="29"/>
  <c r="O30" i="8"/>
  <c r="K30" i="8"/>
  <c r="G30" i="8"/>
  <c r="P29" i="8"/>
  <c r="N62" i="29"/>
  <c r="L29" i="8"/>
  <c r="J62" i="29"/>
  <c r="I18" i="33"/>
  <c r="S71" i="8"/>
  <c r="J37" i="7"/>
  <c r="S80" i="8"/>
  <c r="J46" i="1"/>
  <c r="E23" i="11"/>
  <c r="S14" i="8"/>
  <c r="G31" i="1"/>
  <c r="K46" i="1"/>
  <c r="I59" i="18"/>
  <c r="M59" i="21"/>
  <c r="E59" i="9"/>
  <c r="G59" i="21"/>
  <c r="M59" i="9"/>
  <c r="Q59" i="29"/>
  <c r="R64" i="13"/>
  <c r="S64" i="13"/>
  <c r="Q59" i="28"/>
  <c r="O64" i="13"/>
  <c r="P64" i="13"/>
  <c r="F10" i="12"/>
  <c r="I11" i="34"/>
  <c r="E60" i="18"/>
  <c r="F60" i="18"/>
  <c r="G60" i="18"/>
  <c r="H60" i="18"/>
  <c r="I60" i="18"/>
  <c r="J60" i="18"/>
  <c r="K60" i="18"/>
  <c r="L60" i="18"/>
  <c r="M60" i="18"/>
  <c r="N60" i="18"/>
  <c r="O60" i="18"/>
  <c r="P60" i="18"/>
  <c r="F60" i="9"/>
  <c r="G60" i="9"/>
  <c r="H60" i="9"/>
  <c r="I60" i="9"/>
  <c r="J60" i="9"/>
  <c r="K60" i="9"/>
  <c r="L60" i="9"/>
  <c r="M60" i="9"/>
  <c r="N60" i="9"/>
  <c r="O60" i="9"/>
  <c r="P60" i="9"/>
  <c r="G12" i="26"/>
  <c r="I12" i="26"/>
  <c r="K9" i="30"/>
  <c r="J27" i="28"/>
  <c r="K27" i="28"/>
  <c r="L27" i="28"/>
  <c r="P31" i="21"/>
  <c r="Q31" i="21"/>
  <c r="L33" i="13"/>
  <c r="I31" i="9"/>
  <c r="J31" i="9"/>
  <c r="K31" i="9"/>
  <c r="L31" i="9"/>
  <c r="M31" i="9"/>
  <c r="N31" i="9"/>
  <c r="O31" i="9"/>
  <c r="P31" i="9"/>
  <c r="F9" i="23"/>
  <c r="K24" i="29"/>
  <c r="M43" i="18"/>
  <c r="N43" i="18"/>
  <c r="O43" i="18"/>
  <c r="P43" i="18"/>
  <c r="H29" i="18"/>
  <c r="G33" i="18"/>
  <c r="G19" i="19"/>
  <c r="Q48" i="21"/>
  <c r="L50" i="13"/>
  <c r="M50" i="13"/>
  <c r="Q45" i="9"/>
  <c r="F47" i="13"/>
  <c r="G47" i="13"/>
  <c r="Q55" i="9"/>
  <c r="F57" i="13"/>
  <c r="G57" i="13"/>
  <c r="G110" i="8"/>
  <c r="I110" i="8"/>
  <c r="G66" i="29"/>
  <c r="K110" i="8"/>
  <c r="I66" i="29"/>
  <c r="M110" i="8"/>
  <c r="K66" i="29"/>
  <c r="O110" i="8"/>
  <c r="M66" i="29"/>
  <c r="Q110" i="8"/>
  <c r="O66" i="29"/>
  <c r="G111" i="8"/>
  <c r="I111" i="8"/>
  <c r="K111" i="8"/>
  <c r="M111" i="8"/>
  <c r="O111" i="8"/>
  <c r="Q111" i="8"/>
  <c r="I102" i="8"/>
  <c r="G66" i="21"/>
  <c r="J103" i="8"/>
  <c r="M102" i="8"/>
  <c r="K66" i="21"/>
  <c r="N103" i="8"/>
  <c r="O103" i="8"/>
  <c r="P102" i="8"/>
  <c r="N66" i="21"/>
  <c r="Q102" i="8"/>
  <c r="O66" i="21"/>
  <c r="R103" i="8"/>
  <c r="G106" i="8"/>
  <c r="E66" i="28"/>
  <c r="G56" i="8"/>
  <c r="E63" i="29"/>
  <c r="K56" i="8"/>
  <c r="I63" i="29"/>
  <c r="O56" i="8"/>
  <c r="M63" i="29"/>
  <c r="H57" i="8"/>
  <c r="L57" i="8"/>
  <c r="P57" i="8"/>
  <c r="J40" i="8"/>
  <c r="H63" i="9"/>
  <c r="K40" i="8"/>
  <c r="I63" i="9"/>
  <c r="L40" i="8"/>
  <c r="J63" i="9"/>
  <c r="P40" i="8"/>
  <c r="N63" i="9"/>
  <c r="H44" i="8"/>
  <c r="F63" i="18"/>
  <c r="L44" i="8"/>
  <c r="J63" i="18"/>
  <c r="Q44" i="8"/>
  <c r="O63" i="18"/>
  <c r="R44" i="8"/>
  <c r="P63" i="18"/>
  <c r="G49" i="8"/>
  <c r="H49" i="8"/>
  <c r="J48" i="8"/>
  <c r="H63" i="21"/>
  <c r="K49" i="8"/>
  <c r="L49" i="8"/>
  <c r="M48" i="8"/>
  <c r="K63" i="21"/>
  <c r="N48" i="8"/>
  <c r="L63" i="21"/>
  <c r="O48" i="8"/>
  <c r="M63" i="21"/>
  <c r="O49" i="8"/>
  <c r="P48" i="8"/>
  <c r="N63" i="21"/>
  <c r="Q48" i="8"/>
  <c r="O63" i="21"/>
  <c r="R49" i="8"/>
  <c r="G52" i="8"/>
  <c r="E63" i="28"/>
  <c r="H52" i="8"/>
  <c r="F63" i="28"/>
  <c r="G137" i="8"/>
  <c r="I137" i="8"/>
  <c r="G67" i="29"/>
  <c r="K137" i="8"/>
  <c r="I67" i="29"/>
  <c r="M137" i="8"/>
  <c r="K67" i="29"/>
  <c r="O137" i="8"/>
  <c r="M67" i="29"/>
  <c r="Q137" i="8"/>
  <c r="O67" i="29"/>
  <c r="G138" i="8"/>
  <c r="I138" i="8"/>
  <c r="K138" i="8"/>
  <c r="M138" i="8"/>
  <c r="O138" i="8"/>
  <c r="Q138" i="8"/>
  <c r="P130" i="8"/>
  <c r="G133" i="8"/>
  <c r="I83" i="8"/>
  <c r="G65" i="29"/>
  <c r="M83" i="8"/>
  <c r="K65" i="29"/>
  <c r="Q83" i="8"/>
  <c r="O65" i="29"/>
  <c r="G84" i="8"/>
  <c r="K84" i="8"/>
  <c r="O84" i="8"/>
  <c r="G76" i="8"/>
  <c r="H76" i="8"/>
  <c r="I75" i="8"/>
  <c r="G65" i="21"/>
  <c r="J75" i="8"/>
  <c r="H65" i="21"/>
  <c r="K76" i="8"/>
  <c r="L76" i="8"/>
  <c r="M75" i="8"/>
  <c r="K65" i="21"/>
  <c r="N75" i="8"/>
  <c r="L65" i="21"/>
  <c r="O76" i="8"/>
  <c r="P75" i="8"/>
  <c r="N65" i="21"/>
  <c r="Q75" i="8"/>
  <c r="O65" i="21"/>
  <c r="R76" i="8"/>
  <c r="G79" i="8"/>
  <c r="E65" i="28"/>
  <c r="H79" i="8"/>
  <c r="F65" i="28"/>
  <c r="G29" i="8"/>
  <c r="I29" i="8"/>
  <c r="G62" i="29"/>
  <c r="K29" i="8"/>
  <c r="I62" i="29"/>
  <c r="M29" i="8"/>
  <c r="K62" i="29"/>
  <c r="O29" i="8"/>
  <c r="M62" i="29"/>
  <c r="Q29" i="8"/>
  <c r="O62" i="29"/>
  <c r="H30" i="8"/>
  <c r="J30" i="8"/>
  <c r="L30" i="8"/>
  <c r="N30" i="8"/>
  <c r="P30" i="8"/>
  <c r="R30" i="8"/>
  <c r="G13" i="8"/>
  <c r="M13" i="8"/>
  <c r="K62" i="9"/>
  <c r="N13" i="8"/>
  <c r="L62" i="9"/>
  <c r="O13" i="8"/>
  <c r="M62" i="9"/>
  <c r="P13" i="8"/>
  <c r="N62" i="9"/>
  <c r="G17" i="8"/>
  <c r="I17" i="8"/>
  <c r="G62" i="18"/>
  <c r="L17" i="8"/>
  <c r="J62" i="18"/>
  <c r="M17" i="8"/>
  <c r="K62" i="18"/>
  <c r="N17" i="8"/>
  <c r="L62" i="18"/>
  <c r="O17" i="8"/>
  <c r="M62" i="18"/>
  <c r="Q17" i="8"/>
  <c r="O62" i="18"/>
  <c r="R17" i="8"/>
  <c r="P62" i="18"/>
  <c r="G22" i="8"/>
  <c r="H22" i="8"/>
  <c r="I21" i="8"/>
  <c r="I22" i="8"/>
  <c r="J21" i="8"/>
  <c r="H62" i="21"/>
  <c r="K22" i="8"/>
  <c r="M21" i="8"/>
  <c r="K62" i="21"/>
  <c r="N21" i="8"/>
  <c r="L62" i="21"/>
  <c r="P21" i="8"/>
  <c r="N62" i="21"/>
  <c r="Q21" i="8"/>
  <c r="O62" i="21"/>
  <c r="G25" i="8"/>
  <c r="H25" i="8"/>
  <c r="F38" i="34"/>
  <c r="M15" i="35"/>
  <c r="F44" i="34"/>
  <c r="M16" i="35"/>
  <c r="M59" i="35"/>
  <c r="I23" i="34"/>
  <c r="O10" i="35"/>
  <c r="O57" i="35"/>
  <c r="Q19" i="29"/>
  <c r="R21" i="13"/>
  <c r="S21" i="13"/>
  <c r="Q10" i="29"/>
  <c r="R12" i="13"/>
  <c r="S12" i="13"/>
  <c r="Q9" i="29"/>
  <c r="R11" i="13"/>
  <c r="S11" i="13"/>
  <c r="S26" i="8"/>
  <c r="S134" i="8"/>
  <c r="Q19" i="28"/>
  <c r="O21" i="13"/>
  <c r="P21" i="13"/>
  <c r="Q12" i="28"/>
  <c r="O14" i="13"/>
  <c r="P14" i="13"/>
  <c r="Q10" i="28"/>
  <c r="O12" i="13"/>
  <c r="P12" i="13"/>
  <c r="E33" i="28"/>
  <c r="E19" i="30"/>
  <c r="Q11" i="28"/>
  <c r="O13" i="13"/>
  <c r="P13" i="13"/>
  <c r="O22" i="21"/>
  <c r="M22" i="21"/>
  <c r="K13" i="21"/>
  <c r="Q19" i="21"/>
  <c r="L21" i="13"/>
  <c r="M21" i="13"/>
  <c r="E13" i="21"/>
  <c r="AZ8" i="35"/>
  <c r="O13" i="18"/>
  <c r="AX8" i="35"/>
  <c r="Q9" i="18"/>
  <c r="I11" i="13"/>
  <c r="J11" i="13"/>
  <c r="E56" i="18"/>
  <c r="E20" i="19"/>
  <c r="L13" i="9"/>
  <c r="H22" i="9"/>
  <c r="H24" i="9"/>
  <c r="O4" i="17"/>
  <c r="G22" i="9"/>
  <c r="E56" i="9"/>
  <c r="E20" i="11"/>
  <c r="Q31" i="29"/>
  <c r="R33" i="13"/>
  <c r="Q42" i="28"/>
  <c r="O44" i="13"/>
  <c r="P44" i="13"/>
  <c r="AE8" i="35"/>
  <c r="Q51" i="9"/>
  <c r="F53" i="13"/>
  <c r="G53" i="13"/>
  <c r="Q54" i="9"/>
  <c r="F56" i="13"/>
  <c r="G56" i="13"/>
  <c r="Q50" i="9"/>
  <c r="F52" i="13"/>
  <c r="G52" i="13"/>
  <c r="I59" i="9"/>
  <c r="N59" i="9"/>
  <c r="F59" i="9"/>
  <c r="Q47" i="18"/>
  <c r="I49" i="13"/>
  <c r="J49" i="13"/>
  <c r="Q8" i="9"/>
  <c r="F10" i="13"/>
  <c r="G10" i="13"/>
  <c r="Q53" i="9"/>
  <c r="F55" i="13"/>
  <c r="G55" i="13"/>
  <c r="N5" i="17"/>
  <c r="A1" i="29"/>
  <c r="Q39" i="9"/>
  <c r="F41" i="13"/>
  <c r="G41" i="13"/>
  <c r="Q11" i="18"/>
  <c r="I13" i="13"/>
  <c r="J13" i="13"/>
  <c r="A1" i="26"/>
  <c r="P59" i="18"/>
  <c r="H59" i="18"/>
  <c r="K59" i="18"/>
  <c r="I59" i="21"/>
  <c r="L59" i="21"/>
  <c r="F23" i="34"/>
  <c r="M10" i="35"/>
  <c r="M57" i="35"/>
  <c r="A1" i="19"/>
  <c r="A1" i="9"/>
  <c r="A1" i="23"/>
  <c r="A1" i="17"/>
  <c r="A1" i="24"/>
  <c r="A1" i="18"/>
  <c r="A1" i="3"/>
  <c r="A1" i="13"/>
  <c r="A1" i="20"/>
  <c r="A1" i="30"/>
  <c r="A1" i="32"/>
  <c r="A1" i="33"/>
  <c r="O5" i="17"/>
  <c r="T5" i="17"/>
  <c r="W5" i="17"/>
  <c r="A1" i="34"/>
  <c r="I65" i="28"/>
  <c r="Q37" i="21"/>
  <c r="L39" i="13"/>
  <c r="M39" i="13"/>
  <c r="F59" i="21"/>
  <c r="Q30" i="18"/>
  <c r="I32" i="13"/>
  <c r="F65" i="18"/>
  <c r="M59" i="18"/>
  <c r="I41" i="34"/>
  <c r="F13" i="34"/>
  <c r="M9" i="35"/>
  <c r="Q8" i="29"/>
  <c r="R10" i="13"/>
  <c r="S10" i="13"/>
  <c r="F37" i="12"/>
  <c r="F43" i="12"/>
  <c r="Q32" i="9"/>
  <c r="F34" i="13"/>
  <c r="Q17" i="9"/>
  <c r="Q95" i="8"/>
  <c r="O95" i="8"/>
  <c r="M95" i="8"/>
  <c r="K95" i="8"/>
  <c r="I95" i="8"/>
  <c r="G95" i="8"/>
  <c r="G96" i="8"/>
  <c r="R41" i="8"/>
  <c r="P41" i="8"/>
  <c r="N41" i="8"/>
  <c r="L41" i="8"/>
  <c r="J41" i="8"/>
  <c r="H41" i="8"/>
  <c r="R94" i="8"/>
  <c r="P66" i="9"/>
  <c r="P94" i="8"/>
  <c r="N66" i="9"/>
  <c r="N94" i="8"/>
  <c r="L66" i="9"/>
  <c r="L94" i="8"/>
  <c r="J66" i="9"/>
  <c r="J94" i="8"/>
  <c r="H66" i="9"/>
  <c r="H94" i="8"/>
  <c r="F66" i="9"/>
  <c r="Q99" i="8"/>
  <c r="O99" i="8"/>
  <c r="M99" i="8"/>
  <c r="K99" i="8"/>
  <c r="I99" i="8"/>
  <c r="G99" i="8"/>
  <c r="R45" i="8"/>
  <c r="P45" i="8"/>
  <c r="N45" i="8"/>
  <c r="L45" i="8"/>
  <c r="J45" i="8"/>
  <c r="H45" i="8"/>
  <c r="R98" i="8"/>
  <c r="P66" i="18"/>
  <c r="P98" i="8"/>
  <c r="N66" i="18"/>
  <c r="N98" i="8"/>
  <c r="L66" i="18"/>
  <c r="L98" i="8"/>
  <c r="J66" i="18"/>
  <c r="J98" i="8"/>
  <c r="H66" i="18"/>
  <c r="H98" i="8"/>
  <c r="F66" i="18"/>
  <c r="O22" i="29"/>
  <c r="O13" i="29"/>
  <c r="E24" i="29"/>
  <c r="G33" i="29"/>
  <c r="G19" i="31"/>
  <c r="F37" i="29"/>
  <c r="R107" i="8"/>
  <c r="R53" i="8"/>
  <c r="Q106" i="8"/>
  <c r="O66" i="28"/>
  <c r="Q52" i="8"/>
  <c r="O63" i="28"/>
  <c r="P106" i="8"/>
  <c r="N66" i="28"/>
  <c r="P52" i="8"/>
  <c r="N63" i="28"/>
  <c r="O107" i="8"/>
  <c r="O53" i="8"/>
  <c r="O52" i="8"/>
  <c r="N107" i="8"/>
  <c r="N53" i="8"/>
  <c r="M106" i="8"/>
  <c r="K66" i="28"/>
  <c r="M52" i="8"/>
  <c r="K63" i="28"/>
  <c r="L106" i="8"/>
  <c r="J66" i="28"/>
  <c r="L52" i="8"/>
  <c r="J63" i="28"/>
  <c r="K107" i="8"/>
  <c r="K53" i="8"/>
  <c r="I22" i="28"/>
  <c r="I24" i="28"/>
  <c r="J107" i="8"/>
  <c r="J53" i="8"/>
  <c r="I106" i="8"/>
  <c r="G66" i="28"/>
  <c r="H107" i="8"/>
  <c r="F28" i="28"/>
  <c r="G28" i="28"/>
  <c r="H28" i="28"/>
  <c r="I28" i="28"/>
  <c r="J28" i="28"/>
  <c r="K28" i="28"/>
  <c r="L28" i="28"/>
  <c r="G107" i="8"/>
  <c r="G53" i="8"/>
  <c r="R102" i="8"/>
  <c r="P66" i="21"/>
  <c r="Q12" i="21"/>
  <c r="L14" i="13"/>
  <c r="M14" i="13"/>
  <c r="Q103" i="8"/>
  <c r="Q49" i="8"/>
  <c r="P103" i="8"/>
  <c r="P49" i="8"/>
  <c r="L48" i="8"/>
  <c r="J63" i="21"/>
  <c r="J49" i="8"/>
  <c r="I49" i="8"/>
  <c r="G13" i="21"/>
  <c r="H103" i="8"/>
  <c r="H48" i="8"/>
  <c r="F63" i="21"/>
  <c r="G33" i="21"/>
  <c r="G19" i="22"/>
  <c r="G102" i="8"/>
  <c r="E66" i="21"/>
  <c r="G48" i="8"/>
  <c r="E63" i="21"/>
  <c r="E56" i="21"/>
  <c r="E20" i="22"/>
  <c r="P44" i="8"/>
  <c r="N63" i="18"/>
  <c r="O44" i="8"/>
  <c r="M63" i="18"/>
  <c r="M44" i="8"/>
  <c r="K63" i="18"/>
  <c r="K13" i="18"/>
  <c r="I13" i="18"/>
  <c r="AR8" i="35"/>
  <c r="G44" i="8"/>
  <c r="E63" i="18"/>
  <c r="F37" i="18"/>
  <c r="G37" i="18"/>
  <c r="H37" i="18"/>
  <c r="I37" i="18"/>
  <c r="J37" i="18"/>
  <c r="K37" i="18"/>
  <c r="L37" i="18"/>
  <c r="M37" i="18"/>
  <c r="N37" i="18"/>
  <c r="O37" i="18"/>
  <c r="P37" i="18"/>
  <c r="Q37" i="18"/>
  <c r="I39" i="13"/>
  <c r="J39" i="13"/>
  <c r="E22" i="18"/>
  <c r="N13" i="9"/>
  <c r="J13" i="9"/>
  <c r="AG8" i="35"/>
  <c r="F37" i="9"/>
  <c r="G37" i="9"/>
  <c r="H37" i="9"/>
  <c r="I37" i="9"/>
  <c r="J37" i="9"/>
  <c r="K37" i="9"/>
  <c r="L37" i="9"/>
  <c r="M37" i="9"/>
  <c r="N37" i="9"/>
  <c r="O37" i="9"/>
  <c r="P37" i="9"/>
  <c r="E22" i="9"/>
  <c r="P111" i="8"/>
  <c r="L111" i="8"/>
  <c r="H111" i="8"/>
  <c r="R57" i="8"/>
  <c r="J57" i="8"/>
  <c r="P110" i="8"/>
  <c r="N66" i="29"/>
  <c r="L110" i="8"/>
  <c r="J66" i="29"/>
  <c r="H110" i="8"/>
  <c r="F66" i="29"/>
  <c r="Q56" i="8"/>
  <c r="O63" i="29"/>
  <c r="I56" i="8"/>
  <c r="G63" i="29"/>
  <c r="I22" i="21"/>
  <c r="I24" i="21"/>
  <c r="Q9" i="21"/>
  <c r="L11" i="13"/>
  <c r="M11" i="13"/>
  <c r="Q12" i="18"/>
  <c r="I14" i="13"/>
  <c r="J14" i="13"/>
  <c r="M22" i="18"/>
  <c r="Q19" i="18"/>
  <c r="I21" i="13"/>
  <c r="J21" i="13"/>
  <c r="P22" i="9"/>
  <c r="Q10" i="9"/>
  <c r="F12" i="13"/>
  <c r="G12" i="13"/>
  <c r="Q11" i="9"/>
  <c r="F13" i="13"/>
  <c r="G13" i="13"/>
  <c r="Q7" i="9"/>
  <c r="F9" i="13"/>
  <c r="G9" i="13"/>
  <c r="K20" i="34"/>
  <c r="F16" i="20"/>
  <c r="I16" i="20"/>
  <c r="F16" i="23"/>
  <c r="I22" i="12"/>
  <c r="O9" i="31"/>
  <c r="K28" i="29"/>
  <c r="L28" i="29"/>
  <c r="M28" i="29"/>
  <c r="N28" i="29"/>
  <c r="O28" i="29"/>
  <c r="P28" i="29"/>
  <c r="J50" i="29"/>
  <c r="K50" i="29"/>
  <c r="L50" i="29"/>
  <c r="M50" i="29"/>
  <c r="N50" i="29"/>
  <c r="O50" i="29"/>
  <c r="P50" i="29"/>
  <c r="J29" i="29"/>
  <c r="K29" i="29"/>
  <c r="L29" i="29"/>
  <c r="M29" i="29"/>
  <c r="N29" i="29"/>
  <c r="O29" i="29"/>
  <c r="P29" i="29"/>
  <c r="H52" i="29"/>
  <c r="I52" i="29"/>
  <c r="J52" i="29"/>
  <c r="K52" i="29"/>
  <c r="L52" i="29"/>
  <c r="M52" i="29"/>
  <c r="N52" i="29"/>
  <c r="O52" i="29"/>
  <c r="P52" i="29"/>
  <c r="M53" i="28"/>
  <c r="N53" i="28"/>
  <c r="O53" i="28"/>
  <c r="P53" i="28"/>
  <c r="M45" i="28"/>
  <c r="N45" i="28"/>
  <c r="O45" i="28"/>
  <c r="P45" i="28"/>
  <c r="M28" i="28"/>
  <c r="N28" i="28"/>
  <c r="O28" i="28"/>
  <c r="P28" i="28"/>
  <c r="L38" i="28"/>
  <c r="M38" i="28"/>
  <c r="N38" i="28"/>
  <c r="O38" i="28"/>
  <c r="P38" i="28"/>
  <c r="K47" i="28"/>
  <c r="L47" i="28"/>
  <c r="M47" i="28"/>
  <c r="N47" i="28"/>
  <c r="O47" i="28"/>
  <c r="P47" i="28"/>
  <c r="K43" i="28"/>
  <c r="L43" i="28"/>
  <c r="M43" i="28"/>
  <c r="N43" i="28"/>
  <c r="O43" i="28"/>
  <c r="P43" i="28"/>
  <c r="K39" i="28"/>
  <c r="L39" i="28"/>
  <c r="M39" i="28"/>
  <c r="N39" i="28"/>
  <c r="O39" i="28"/>
  <c r="P39" i="28"/>
  <c r="H52" i="28"/>
  <c r="I52" i="28"/>
  <c r="J52" i="28"/>
  <c r="K52" i="28"/>
  <c r="L52" i="28"/>
  <c r="M52" i="28"/>
  <c r="N52" i="28"/>
  <c r="O52" i="28"/>
  <c r="P52" i="28"/>
  <c r="N46" i="18"/>
  <c r="O46" i="18"/>
  <c r="P46" i="18"/>
  <c r="G24" i="18"/>
  <c r="M32" i="7"/>
  <c r="J60" i="29"/>
  <c r="K60" i="29"/>
  <c r="L60" i="29"/>
  <c r="M60" i="29"/>
  <c r="N60" i="29"/>
  <c r="O60" i="29"/>
  <c r="P60" i="29"/>
  <c r="K41" i="29"/>
  <c r="L41" i="29"/>
  <c r="M41" i="29"/>
  <c r="N41" i="29"/>
  <c r="O41" i="29"/>
  <c r="P41" i="29"/>
  <c r="K32" i="29"/>
  <c r="L32" i="29"/>
  <c r="M32" i="29"/>
  <c r="N32" i="29"/>
  <c r="O32" i="29"/>
  <c r="P32" i="29"/>
  <c r="J54" i="29"/>
  <c r="K54" i="29"/>
  <c r="L54" i="29"/>
  <c r="M54" i="29"/>
  <c r="N54" i="29"/>
  <c r="O54" i="29"/>
  <c r="P54" i="29"/>
  <c r="J46" i="29"/>
  <c r="K46" i="29"/>
  <c r="L46" i="29"/>
  <c r="M46" i="29"/>
  <c r="N46" i="29"/>
  <c r="O46" i="29"/>
  <c r="P46" i="29"/>
  <c r="J38" i="29"/>
  <c r="K38" i="29"/>
  <c r="L38" i="29"/>
  <c r="M38" i="29"/>
  <c r="N38" i="29"/>
  <c r="O38" i="29"/>
  <c r="P38" i="29"/>
  <c r="P60" i="28"/>
  <c r="Q60" i="28"/>
  <c r="O65" i="13"/>
  <c r="N31" i="28"/>
  <c r="O31" i="28"/>
  <c r="P31" i="28"/>
  <c r="M49" i="28"/>
  <c r="N49" i="28"/>
  <c r="O49" i="28"/>
  <c r="P49" i="28"/>
  <c r="K30" i="28"/>
  <c r="L30" i="28"/>
  <c r="M30" i="28"/>
  <c r="N30" i="28"/>
  <c r="O30" i="28"/>
  <c r="P30" i="28"/>
  <c r="G9" i="30"/>
  <c r="J46" i="21"/>
  <c r="K46" i="21"/>
  <c r="L46" i="21"/>
  <c r="M46" i="21"/>
  <c r="N46" i="21"/>
  <c r="O46" i="21"/>
  <c r="P46" i="21"/>
  <c r="I51" i="21"/>
  <c r="J51" i="21"/>
  <c r="K51" i="21"/>
  <c r="L51" i="21"/>
  <c r="M51" i="21"/>
  <c r="N51" i="21"/>
  <c r="O51" i="21"/>
  <c r="P51" i="21"/>
  <c r="I43" i="21"/>
  <c r="J43" i="21"/>
  <c r="K43" i="21"/>
  <c r="L43" i="21"/>
  <c r="M43" i="21"/>
  <c r="N43" i="21"/>
  <c r="O43" i="21"/>
  <c r="P43" i="21"/>
  <c r="L44" i="21"/>
  <c r="M44" i="21"/>
  <c r="N44" i="21"/>
  <c r="O44" i="21"/>
  <c r="P44" i="21"/>
  <c r="M24" i="18"/>
  <c r="N54" i="18"/>
  <c r="O54" i="18"/>
  <c r="P54" i="18"/>
  <c r="N38" i="18"/>
  <c r="O38" i="18"/>
  <c r="P38" i="18"/>
  <c r="H50" i="18"/>
  <c r="I50" i="18"/>
  <c r="J50" i="18"/>
  <c r="K50" i="18"/>
  <c r="L50" i="18"/>
  <c r="M50" i="18"/>
  <c r="N50" i="18"/>
  <c r="O50" i="18"/>
  <c r="P50" i="18"/>
  <c r="J48" i="18"/>
  <c r="K48" i="18"/>
  <c r="L48" i="18"/>
  <c r="M48" i="18"/>
  <c r="N48" i="18"/>
  <c r="O48" i="18"/>
  <c r="P48" i="18"/>
  <c r="J40" i="18"/>
  <c r="K40" i="18"/>
  <c r="L40" i="18"/>
  <c r="M40" i="18"/>
  <c r="N40" i="18"/>
  <c r="O40" i="18"/>
  <c r="P40" i="18"/>
  <c r="Q13" i="9"/>
  <c r="F48" i="29"/>
  <c r="G48" i="29"/>
  <c r="H48" i="29"/>
  <c r="I48" i="29"/>
  <c r="J48" i="29"/>
  <c r="K48" i="29"/>
  <c r="L48" i="29"/>
  <c r="M48" i="29"/>
  <c r="N48" i="29"/>
  <c r="O48" i="29"/>
  <c r="P48" i="29"/>
  <c r="I9" i="30"/>
  <c r="G9" i="22"/>
  <c r="G24" i="21"/>
  <c r="G130" i="8"/>
  <c r="H129" i="8"/>
  <c r="F67" i="21"/>
  <c r="I130" i="8"/>
  <c r="J129" i="8"/>
  <c r="H67" i="21"/>
  <c r="K130" i="8"/>
  <c r="L129" i="8"/>
  <c r="J67" i="21"/>
  <c r="M130" i="8"/>
  <c r="N129" i="8"/>
  <c r="L67" i="21"/>
  <c r="H130" i="8"/>
  <c r="J130" i="8"/>
  <c r="K129" i="8"/>
  <c r="I67" i="21"/>
  <c r="N130" i="8"/>
  <c r="O130" i="8"/>
  <c r="P129" i="8"/>
  <c r="N67" i="21"/>
  <c r="Q130" i="8"/>
  <c r="R129" i="8"/>
  <c r="P67" i="21"/>
  <c r="H125" i="8"/>
  <c r="J125" i="8"/>
  <c r="H67" i="18"/>
  <c r="L125" i="8"/>
  <c r="J67" i="18"/>
  <c r="N125" i="8"/>
  <c r="L67" i="18"/>
  <c r="P125" i="8"/>
  <c r="N67" i="18"/>
  <c r="R125" i="8"/>
  <c r="P67" i="18"/>
  <c r="H126" i="8"/>
  <c r="J126" i="8"/>
  <c r="L126" i="8"/>
  <c r="N126" i="8"/>
  <c r="P126" i="8"/>
  <c r="R126" i="8"/>
  <c r="H121" i="8"/>
  <c r="J121" i="8"/>
  <c r="H67" i="9"/>
  <c r="L121" i="8"/>
  <c r="J67" i="9"/>
  <c r="N121" i="8"/>
  <c r="L67" i="9"/>
  <c r="P121" i="8"/>
  <c r="N67" i="9"/>
  <c r="R121" i="8"/>
  <c r="P67" i="9"/>
  <c r="H122" i="8"/>
  <c r="J122" i="8"/>
  <c r="L122" i="8"/>
  <c r="N122" i="8"/>
  <c r="P122" i="8"/>
  <c r="R122" i="8"/>
  <c r="F56" i="21"/>
  <c r="F20" i="22"/>
  <c r="G36" i="21"/>
  <c r="L30" i="9"/>
  <c r="M30" i="9"/>
  <c r="N30" i="9"/>
  <c r="O30" i="9"/>
  <c r="P30" i="9"/>
  <c r="H13" i="29"/>
  <c r="J22" i="28"/>
  <c r="K17" i="30"/>
  <c r="J13" i="28"/>
  <c r="F56" i="28"/>
  <c r="F20" i="30"/>
  <c r="Q20" i="28"/>
  <c r="O22" i="13"/>
  <c r="P22" i="13"/>
  <c r="P22" i="21"/>
  <c r="P13" i="21"/>
  <c r="Q18" i="21"/>
  <c r="L20" i="13"/>
  <c r="M20" i="13"/>
  <c r="Q18" i="18"/>
  <c r="I20" i="13"/>
  <c r="J20" i="13"/>
  <c r="G55" i="29"/>
  <c r="H55" i="29"/>
  <c r="I55" i="29"/>
  <c r="J55" i="29"/>
  <c r="K55" i="29"/>
  <c r="L55" i="29"/>
  <c r="M55" i="29"/>
  <c r="N55" i="29"/>
  <c r="O55" i="29"/>
  <c r="P55" i="29"/>
  <c r="G39" i="29"/>
  <c r="H39" i="29"/>
  <c r="I39" i="29"/>
  <c r="J39" i="29"/>
  <c r="K39" i="29"/>
  <c r="L39" i="29"/>
  <c r="M39" i="29"/>
  <c r="N39" i="29"/>
  <c r="O39" i="29"/>
  <c r="P39" i="29"/>
  <c r="F40" i="29"/>
  <c r="G40" i="29"/>
  <c r="H40" i="29"/>
  <c r="I40" i="29"/>
  <c r="J40" i="29"/>
  <c r="K40" i="29"/>
  <c r="L40" i="29"/>
  <c r="M40" i="29"/>
  <c r="N40" i="29"/>
  <c r="O40" i="29"/>
  <c r="P40" i="29"/>
  <c r="J27" i="18"/>
  <c r="G36" i="18"/>
  <c r="J9" i="11"/>
  <c r="I9" i="31"/>
  <c r="I24" i="29"/>
  <c r="O9" i="30"/>
  <c r="O24" i="28"/>
  <c r="O9" i="22"/>
  <c r="O24" i="21"/>
  <c r="L27" i="21"/>
  <c r="I9" i="22"/>
  <c r="G63" i="21"/>
  <c r="E9" i="22"/>
  <c r="O9" i="19"/>
  <c r="M9" i="19"/>
  <c r="E9" i="19"/>
  <c r="I36" i="9"/>
  <c r="H29" i="9"/>
  <c r="I29" i="9"/>
  <c r="J29" i="9"/>
  <c r="K29" i="9"/>
  <c r="L29" i="9"/>
  <c r="M29" i="9"/>
  <c r="N29" i="9"/>
  <c r="O29" i="9"/>
  <c r="P29" i="9"/>
  <c r="G9" i="11"/>
  <c r="P22" i="29"/>
  <c r="P13" i="29"/>
  <c r="L33" i="29"/>
  <c r="L19" i="31"/>
  <c r="H22" i="29"/>
  <c r="Q20" i="29"/>
  <c r="R22" i="13"/>
  <c r="S22" i="13"/>
  <c r="Q18" i="29"/>
  <c r="R20" i="13"/>
  <c r="S20" i="13"/>
  <c r="Q16" i="29"/>
  <c r="Q11" i="29"/>
  <c r="R13" i="13"/>
  <c r="S13" i="13"/>
  <c r="Q7" i="29"/>
  <c r="N22" i="28"/>
  <c r="N13" i="28"/>
  <c r="Q18" i="28"/>
  <c r="O20" i="13"/>
  <c r="P20" i="13"/>
  <c r="Q16" i="28"/>
  <c r="E13" i="28"/>
  <c r="Q9" i="28"/>
  <c r="O11" i="13"/>
  <c r="J22" i="21"/>
  <c r="G129" i="8"/>
  <c r="Q20" i="21"/>
  <c r="L22" i="13"/>
  <c r="M22" i="13"/>
  <c r="Q16" i="21"/>
  <c r="P13" i="18"/>
  <c r="H22" i="18"/>
  <c r="Q20" i="18"/>
  <c r="I22" i="13"/>
  <c r="J22" i="13"/>
  <c r="Q16" i="18"/>
  <c r="M13" i="9"/>
  <c r="Q29" i="28"/>
  <c r="O31" i="13"/>
  <c r="Q32" i="18"/>
  <c r="I34" i="13"/>
  <c r="Q30" i="29"/>
  <c r="R32" i="13"/>
  <c r="Q60" i="21"/>
  <c r="L65" i="13"/>
  <c r="Q50" i="21"/>
  <c r="L52" i="13"/>
  <c r="M52" i="13"/>
  <c r="Q49" i="21"/>
  <c r="L51" i="13"/>
  <c r="M51" i="13"/>
  <c r="Q3" i="17"/>
  <c r="Q32" i="28"/>
  <c r="O34" i="13"/>
  <c r="Q42" i="9"/>
  <c r="F44" i="13"/>
  <c r="G44" i="13"/>
  <c r="Q52" i="21"/>
  <c r="L54" i="13"/>
  <c r="M54" i="13"/>
  <c r="Q39" i="21"/>
  <c r="L41" i="13"/>
  <c r="M41" i="13"/>
  <c r="Q49" i="18"/>
  <c r="I51" i="13"/>
  <c r="J51" i="13"/>
  <c r="Q44" i="18"/>
  <c r="I46" i="13"/>
  <c r="J46" i="13"/>
  <c r="Q54" i="28"/>
  <c r="O56" i="13"/>
  <c r="P56" i="13"/>
  <c r="Q43" i="29"/>
  <c r="R45" i="13"/>
  <c r="S45" i="13"/>
  <c r="O59" i="9"/>
  <c r="K59" i="9"/>
  <c r="G59" i="9"/>
  <c r="P59" i="9"/>
  <c r="L59" i="9"/>
  <c r="H59" i="9"/>
  <c r="Q54" i="21"/>
  <c r="L56" i="13"/>
  <c r="M56" i="13"/>
  <c r="Q40" i="21"/>
  <c r="L42" i="13"/>
  <c r="M42" i="13"/>
  <c r="I42" i="12"/>
  <c r="Q51" i="29"/>
  <c r="R53" i="13"/>
  <c r="S53" i="13"/>
  <c r="Q55" i="28"/>
  <c r="O57" i="13"/>
  <c r="P57" i="13"/>
  <c r="Q42" i="29"/>
  <c r="R44" i="13"/>
  <c r="S44" i="13"/>
  <c r="Q53" i="29"/>
  <c r="R55" i="13"/>
  <c r="S55" i="13"/>
  <c r="Q49" i="29"/>
  <c r="R51" i="13"/>
  <c r="S51" i="13"/>
  <c r="Q47" i="9"/>
  <c r="F49" i="13"/>
  <c r="G49" i="13"/>
  <c r="Q43" i="9"/>
  <c r="F45" i="13"/>
  <c r="G45" i="13"/>
  <c r="Q45" i="29"/>
  <c r="R47" i="13"/>
  <c r="S47" i="13"/>
  <c r="Q8" i="18"/>
  <c r="Q39" i="18"/>
  <c r="I41" i="13"/>
  <c r="J41" i="13"/>
  <c r="Q40" i="28"/>
  <c r="O42" i="13"/>
  <c r="P42" i="13"/>
  <c r="BB8" i="35"/>
  <c r="N59" i="18"/>
  <c r="J59" i="18"/>
  <c r="F59" i="18"/>
  <c r="G59" i="18"/>
  <c r="O59" i="18"/>
  <c r="O59" i="21"/>
  <c r="K59" i="21"/>
  <c r="H59" i="21"/>
  <c r="E59" i="21"/>
  <c r="P59" i="21"/>
  <c r="F44" i="11"/>
  <c r="B10" i="13"/>
  <c r="Q50" i="28"/>
  <c r="O52" i="13"/>
  <c r="P52" i="13"/>
  <c r="B12" i="13"/>
  <c r="E118" i="8"/>
  <c r="U118" i="8"/>
  <c r="S5" i="17"/>
  <c r="Q51" i="28"/>
  <c r="O53" i="13"/>
  <c r="P53" i="13"/>
  <c r="Q46" i="28"/>
  <c r="O48" i="13"/>
  <c r="P48" i="13"/>
  <c r="Q44" i="28"/>
  <c r="O46" i="13"/>
  <c r="P46" i="13"/>
  <c r="Q41" i="28"/>
  <c r="O43" i="13"/>
  <c r="P43" i="13"/>
  <c r="Q47" i="21"/>
  <c r="L49" i="13"/>
  <c r="M49" i="13"/>
  <c r="Q41" i="21"/>
  <c r="L43" i="13"/>
  <c r="M43" i="13"/>
  <c r="Q29" i="21"/>
  <c r="L31" i="13"/>
  <c r="J59" i="21"/>
  <c r="Q52" i="18"/>
  <c r="I54" i="13"/>
  <c r="J54" i="13"/>
  <c r="Q42" i="18"/>
  <c r="I44" i="13"/>
  <c r="J44" i="13"/>
  <c r="Q47" i="29"/>
  <c r="R49" i="13"/>
  <c r="S49" i="13"/>
  <c r="Q44" i="29"/>
  <c r="R46" i="13"/>
  <c r="S46" i="13"/>
  <c r="H96" i="8"/>
  <c r="I96" i="8"/>
  <c r="J96" i="8"/>
  <c r="K96" i="8"/>
  <c r="L96" i="8"/>
  <c r="M96" i="8"/>
  <c r="N96" i="8"/>
  <c r="O96" i="8"/>
  <c r="P96" i="8"/>
  <c r="Q96" i="8"/>
  <c r="R96" i="8"/>
  <c r="O122" i="8"/>
  <c r="K122" i="8"/>
  <c r="G122" i="8"/>
  <c r="S41" i="8"/>
  <c r="Q121" i="8"/>
  <c r="O67" i="9"/>
  <c r="M121" i="8"/>
  <c r="K67" i="9"/>
  <c r="I121" i="8"/>
  <c r="G67" i="9"/>
  <c r="S94" i="8"/>
  <c r="O126" i="8"/>
  <c r="K126" i="8"/>
  <c r="G126" i="8"/>
  <c r="S45" i="8"/>
  <c r="Q125" i="8"/>
  <c r="O67" i="18"/>
  <c r="M125" i="8"/>
  <c r="K67" i="18"/>
  <c r="I125" i="8"/>
  <c r="G67" i="18"/>
  <c r="N22" i="29"/>
  <c r="N13" i="29"/>
  <c r="M27" i="29"/>
  <c r="L22" i="29"/>
  <c r="L13" i="29"/>
  <c r="J22" i="29"/>
  <c r="J17" i="31"/>
  <c r="J13" i="29"/>
  <c r="I33" i="29"/>
  <c r="I19" i="31"/>
  <c r="I17" i="31"/>
  <c r="G24" i="29"/>
  <c r="G36" i="29"/>
  <c r="H33" i="29"/>
  <c r="H19" i="31"/>
  <c r="F22" i="29"/>
  <c r="G17" i="31"/>
  <c r="F13" i="29"/>
  <c r="F33" i="29"/>
  <c r="F19" i="31"/>
  <c r="P22" i="28"/>
  <c r="P13" i="28"/>
  <c r="M24" i="28"/>
  <c r="L22" i="28"/>
  <c r="L13" i="28"/>
  <c r="H22" i="28"/>
  <c r="H13" i="28"/>
  <c r="G36" i="28"/>
  <c r="H33" i="28"/>
  <c r="H19" i="30"/>
  <c r="F22" i="28"/>
  <c r="F17" i="30"/>
  <c r="F13" i="28"/>
  <c r="F33" i="28"/>
  <c r="F19" i="30"/>
  <c r="R130" i="8"/>
  <c r="Q129" i="8"/>
  <c r="N22" i="21"/>
  <c r="N13" i="21"/>
  <c r="M24" i="21"/>
  <c r="L130" i="8"/>
  <c r="J13" i="21"/>
  <c r="H30" i="21"/>
  <c r="I30" i="21"/>
  <c r="I129" i="8"/>
  <c r="G67" i="21"/>
  <c r="Q11" i="21"/>
  <c r="P22" i="18"/>
  <c r="H13" i="18"/>
  <c r="E24" i="18"/>
  <c r="J24" i="9"/>
  <c r="Q4" i="17"/>
  <c r="G103" i="8"/>
  <c r="H102" i="8"/>
  <c r="I103" i="8"/>
  <c r="J102" i="8"/>
  <c r="H66" i="21"/>
  <c r="K103" i="8"/>
  <c r="L102" i="8"/>
  <c r="J66" i="21"/>
  <c r="M103" i="8"/>
  <c r="N102" i="8"/>
  <c r="L66" i="21"/>
  <c r="I24" i="18"/>
  <c r="P24" i="9"/>
  <c r="W4" i="17"/>
  <c r="L9" i="11"/>
  <c r="H38" i="9"/>
  <c r="F33" i="9"/>
  <c r="F19" i="11"/>
  <c r="G27" i="9"/>
  <c r="F22" i="12"/>
  <c r="L22" i="21"/>
  <c r="L17" i="22"/>
  <c r="L13" i="21"/>
  <c r="K17" i="22"/>
  <c r="H22" i="21"/>
  <c r="H13" i="21"/>
  <c r="H33" i="21"/>
  <c r="H19" i="22"/>
  <c r="F22" i="21"/>
  <c r="F17" i="22"/>
  <c r="F13" i="21"/>
  <c r="F33" i="21"/>
  <c r="F19" i="22"/>
  <c r="N22" i="18"/>
  <c r="N13" i="18"/>
  <c r="L22" i="18"/>
  <c r="L13" i="18"/>
  <c r="J22" i="18"/>
  <c r="J17" i="19"/>
  <c r="J13" i="18"/>
  <c r="H33" i="18"/>
  <c r="H19" i="19"/>
  <c r="F22" i="18"/>
  <c r="F17" i="19"/>
  <c r="F13" i="18"/>
  <c r="F33" i="18"/>
  <c r="F19" i="19"/>
  <c r="M22" i="9"/>
  <c r="N17" i="11"/>
  <c r="H9" i="11"/>
  <c r="H83" i="8"/>
  <c r="J83" i="8"/>
  <c r="H65" i="29"/>
  <c r="L83" i="8"/>
  <c r="N83" i="8"/>
  <c r="L65" i="29"/>
  <c r="P83" i="8"/>
  <c r="R83" i="8"/>
  <c r="P65" i="29"/>
  <c r="H84" i="8"/>
  <c r="J84" i="8"/>
  <c r="L84" i="8"/>
  <c r="N84" i="8"/>
  <c r="P84" i="8"/>
  <c r="R84" i="8"/>
  <c r="H56" i="8"/>
  <c r="J56" i="8"/>
  <c r="H63" i="29"/>
  <c r="L56" i="8"/>
  <c r="J63" i="29"/>
  <c r="N56" i="8"/>
  <c r="L63" i="29"/>
  <c r="P56" i="8"/>
  <c r="N63" i="29"/>
  <c r="R56" i="8"/>
  <c r="P63" i="29"/>
  <c r="G57" i="8"/>
  <c r="I57" i="8"/>
  <c r="K57" i="8"/>
  <c r="M57" i="8"/>
  <c r="O57" i="8"/>
  <c r="Q57" i="8"/>
  <c r="G40" i="8"/>
  <c r="H40" i="8"/>
  <c r="F63" i="9"/>
  <c r="I40" i="8"/>
  <c r="G63" i="9"/>
  <c r="M40" i="8"/>
  <c r="K63" i="9"/>
  <c r="N40" i="8"/>
  <c r="L63" i="9"/>
  <c r="O40" i="8"/>
  <c r="M63" i="9"/>
  <c r="O22" i="9"/>
  <c r="O13" i="9"/>
  <c r="E17" i="19"/>
  <c r="K22" i="9"/>
  <c r="L17" i="11"/>
  <c r="K13" i="9"/>
  <c r="I22" i="9"/>
  <c r="I17" i="11"/>
  <c r="I13" i="9"/>
  <c r="F22" i="9"/>
  <c r="H17" i="11"/>
  <c r="F13" i="9"/>
  <c r="E13" i="9"/>
  <c r="I20" i="23"/>
  <c r="K21" i="34"/>
  <c r="F15" i="23"/>
  <c r="I17" i="23"/>
  <c r="K18" i="34"/>
  <c r="K22" i="34"/>
  <c r="F22" i="20"/>
  <c r="J59" i="9"/>
  <c r="N59" i="21"/>
  <c r="L59" i="18"/>
  <c r="O10" i="11"/>
  <c r="H23" i="30"/>
  <c r="L33" i="28"/>
  <c r="L19" i="30"/>
  <c r="G23" i="30"/>
  <c r="N17" i="31"/>
  <c r="E24" i="21"/>
  <c r="I17" i="19"/>
  <c r="E17" i="30"/>
  <c r="O17" i="30"/>
  <c r="S18" i="8"/>
  <c r="M23" i="30"/>
  <c r="M23" i="22"/>
  <c r="S72" i="8"/>
  <c r="Q37" i="28"/>
  <c r="O39" i="13"/>
  <c r="P39" i="13"/>
  <c r="Q41" i="9"/>
  <c r="F43" i="13"/>
  <c r="G43" i="13"/>
  <c r="N3" i="17"/>
  <c r="AD8" i="35"/>
  <c r="M9" i="22"/>
  <c r="BH8" i="35"/>
  <c r="F40" i="20"/>
  <c r="I40" i="20"/>
  <c r="F40" i="23"/>
  <c r="AM8" i="35"/>
  <c r="W3" i="17"/>
  <c r="F42" i="20"/>
  <c r="I42" i="20"/>
  <c r="F42" i="23"/>
  <c r="G69" i="8"/>
  <c r="H69" i="8"/>
  <c r="I69" i="8"/>
  <c r="J69" i="8"/>
  <c r="K69" i="8"/>
  <c r="L69" i="8"/>
  <c r="M69" i="8"/>
  <c r="N69" i="8"/>
  <c r="O69" i="8"/>
  <c r="P69" i="8"/>
  <c r="Q69" i="8"/>
  <c r="R69" i="8"/>
  <c r="S68" i="8"/>
  <c r="O23" i="30"/>
  <c r="K23" i="30"/>
  <c r="N23" i="30"/>
  <c r="J23" i="30"/>
  <c r="I21" i="23"/>
  <c r="O23" i="31"/>
  <c r="K23" i="31"/>
  <c r="G23" i="31"/>
  <c r="I10" i="11"/>
  <c r="G56" i="9"/>
  <c r="G20" i="11"/>
  <c r="F10" i="19"/>
  <c r="P9" i="11"/>
  <c r="L17" i="30"/>
  <c r="P17" i="30"/>
  <c r="Q60" i="18"/>
  <c r="I65" i="13"/>
  <c r="G24" i="9"/>
  <c r="N4" i="17"/>
  <c r="O24" i="18"/>
  <c r="Q40" i="29"/>
  <c r="R42" i="13"/>
  <c r="S42" i="13"/>
  <c r="Q39" i="29"/>
  <c r="R41" i="13"/>
  <c r="S41" i="13"/>
  <c r="Q55" i="29"/>
  <c r="R57" i="13"/>
  <c r="S57" i="13"/>
  <c r="Q44" i="21"/>
  <c r="L46" i="13"/>
  <c r="M46" i="13"/>
  <c r="Q43" i="21"/>
  <c r="L45" i="13"/>
  <c r="M45" i="13"/>
  <c r="Q51" i="21"/>
  <c r="L53" i="13"/>
  <c r="M53" i="13"/>
  <c r="Q46" i="21"/>
  <c r="L48" i="13"/>
  <c r="M48" i="13"/>
  <c r="M24" i="29"/>
  <c r="AP8" i="35"/>
  <c r="I19" i="23"/>
  <c r="O24" i="29"/>
  <c r="H42" i="8"/>
  <c r="I42" i="8"/>
  <c r="J42" i="8"/>
  <c r="K42" i="8"/>
  <c r="L42" i="8"/>
  <c r="M42" i="8"/>
  <c r="N42" i="8"/>
  <c r="O42" i="8"/>
  <c r="P42" i="8"/>
  <c r="Q42" i="8"/>
  <c r="R42" i="8"/>
  <c r="G46" i="8"/>
  <c r="H46" i="8"/>
  <c r="I46" i="8"/>
  <c r="J46" i="8"/>
  <c r="K46" i="8"/>
  <c r="L46" i="8"/>
  <c r="M46" i="8"/>
  <c r="N46" i="8"/>
  <c r="O46" i="8"/>
  <c r="P46" i="8"/>
  <c r="Q46" i="8"/>
  <c r="R46" i="8"/>
  <c r="Q65" i="18"/>
  <c r="I70" i="13"/>
  <c r="J70" i="13"/>
  <c r="E23" i="30"/>
  <c r="S67" i="8"/>
  <c r="G37" i="7"/>
  <c r="I23" i="30"/>
  <c r="P23" i="30"/>
  <c r="L23" i="30"/>
  <c r="I15" i="8"/>
  <c r="J15" i="8"/>
  <c r="K15" i="8"/>
  <c r="L15" i="8"/>
  <c r="M15" i="8"/>
  <c r="N15" i="8"/>
  <c r="O15" i="8"/>
  <c r="P15" i="8"/>
  <c r="Q15" i="8"/>
  <c r="R15" i="8"/>
  <c r="Q48" i="28"/>
  <c r="O50" i="13"/>
  <c r="P50" i="13"/>
  <c r="Q51" i="18"/>
  <c r="I53" i="13"/>
  <c r="J53" i="13"/>
  <c r="Q48" i="9"/>
  <c r="F50" i="13"/>
  <c r="G50" i="13"/>
  <c r="Q55" i="18"/>
  <c r="I57" i="13"/>
  <c r="J57" i="13"/>
  <c r="Q44" i="9"/>
  <c r="F46" i="13"/>
  <c r="G46" i="13"/>
  <c r="F62" i="28"/>
  <c r="F23" i="30"/>
  <c r="Q63" i="21"/>
  <c r="L68" i="13"/>
  <c r="M68" i="13"/>
  <c r="S99" i="8"/>
  <c r="I33" i="12"/>
  <c r="S44" i="8"/>
  <c r="J35" i="7"/>
  <c r="Q63" i="18"/>
  <c r="I68" i="13"/>
  <c r="J68" i="13"/>
  <c r="E23" i="19"/>
  <c r="F23" i="19"/>
  <c r="G23" i="19"/>
  <c r="H23" i="19"/>
  <c r="I23" i="19"/>
  <c r="J23" i="19"/>
  <c r="K23" i="19"/>
  <c r="L23" i="19"/>
  <c r="M23" i="19"/>
  <c r="N23" i="19"/>
  <c r="O23" i="19"/>
  <c r="P23" i="19"/>
  <c r="F23" i="11"/>
  <c r="G23" i="11"/>
  <c r="H23" i="11"/>
  <c r="I23" i="11"/>
  <c r="J23" i="11"/>
  <c r="K23" i="11"/>
  <c r="L23" i="11"/>
  <c r="M23" i="11"/>
  <c r="N23" i="11"/>
  <c r="O23" i="11"/>
  <c r="P23" i="11"/>
  <c r="S22" i="8"/>
  <c r="S19" i="34"/>
  <c r="F33" i="20"/>
  <c r="S111" i="8"/>
  <c r="S107" i="8"/>
  <c r="Q66" i="18"/>
  <c r="I71" i="13"/>
  <c r="J71" i="13"/>
  <c r="Q66" i="9"/>
  <c r="F71" i="13"/>
  <c r="G71" i="13"/>
  <c r="S79" i="8"/>
  <c r="L37" i="7"/>
  <c r="I37" i="7"/>
  <c r="Q65" i="21"/>
  <c r="L70" i="13"/>
  <c r="M70" i="13"/>
  <c r="S52" i="8"/>
  <c r="L35" i="7"/>
  <c r="S49" i="8"/>
  <c r="F12" i="12"/>
  <c r="I10" i="12"/>
  <c r="F27" i="34"/>
  <c r="Q60" i="9"/>
  <c r="F23" i="22"/>
  <c r="F46" i="34"/>
  <c r="AK8" i="35"/>
  <c r="N24" i="9"/>
  <c r="U4" i="17"/>
  <c r="U3" i="17"/>
  <c r="M63" i="28"/>
  <c r="Q63" i="28"/>
  <c r="O68" i="13"/>
  <c r="P68" i="13"/>
  <c r="F19" i="13"/>
  <c r="Q22" i="9"/>
  <c r="Q24" i="9"/>
  <c r="F26" i="13"/>
  <c r="S3" i="17"/>
  <c r="AI8" i="35"/>
  <c r="K9" i="22"/>
  <c r="K24" i="21"/>
  <c r="BF8" i="35"/>
  <c r="E62" i="9"/>
  <c r="Q62" i="9"/>
  <c r="F67" i="13"/>
  <c r="S13" i="8"/>
  <c r="S29" i="8"/>
  <c r="M34" i="7"/>
  <c r="E62" i="29"/>
  <c r="Q62" i="29"/>
  <c r="R67" i="13"/>
  <c r="S137" i="8"/>
  <c r="M39" i="7"/>
  <c r="E67" i="29"/>
  <c r="Q67" i="29"/>
  <c r="R72" i="13"/>
  <c r="S72" i="13"/>
  <c r="I29" i="18"/>
  <c r="E17" i="11"/>
  <c r="E27" i="11"/>
  <c r="E54" i="11"/>
  <c r="E43" i="11"/>
  <c r="E50" i="11"/>
  <c r="E134" i="11"/>
  <c r="K9" i="19"/>
  <c r="AT8" i="35"/>
  <c r="K24" i="18"/>
  <c r="G37" i="29"/>
  <c r="H37" i="29"/>
  <c r="I37" i="29"/>
  <c r="J37" i="29"/>
  <c r="K37" i="29"/>
  <c r="L37" i="29"/>
  <c r="M37" i="29"/>
  <c r="N37" i="29"/>
  <c r="O37" i="29"/>
  <c r="P37" i="29"/>
  <c r="S25" i="8"/>
  <c r="L34" i="7"/>
  <c r="E62" i="28"/>
  <c r="Q62" i="28"/>
  <c r="O67" i="13"/>
  <c r="G62" i="21"/>
  <c r="Q62" i="21"/>
  <c r="L67" i="13"/>
  <c r="S21" i="8"/>
  <c r="K34" i="7"/>
  <c r="E62" i="18"/>
  <c r="S17" i="8"/>
  <c r="J34" i="7"/>
  <c r="S133" i="8"/>
  <c r="L39" i="7"/>
  <c r="E67" i="28"/>
  <c r="Q67" i="28"/>
  <c r="O72" i="13"/>
  <c r="P72" i="13"/>
  <c r="S110" i="8"/>
  <c r="M38" i="7"/>
  <c r="E66" i="29"/>
  <c r="Q66" i="29"/>
  <c r="R71" i="13"/>
  <c r="S71" i="13"/>
  <c r="K10" i="34"/>
  <c r="I9" i="23"/>
  <c r="S30" i="8"/>
  <c r="Q65" i="28"/>
  <c r="O70" i="13"/>
  <c r="P70" i="13"/>
  <c r="S76" i="8"/>
  <c r="S138" i="8"/>
  <c r="F56" i="9"/>
  <c r="F20" i="11"/>
  <c r="O17" i="11"/>
  <c r="M23" i="31"/>
  <c r="I23" i="31"/>
  <c r="N9" i="11"/>
  <c r="H23" i="22"/>
  <c r="L23" i="22"/>
  <c r="L24" i="9"/>
  <c r="S4" i="17"/>
  <c r="I9" i="19"/>
  <c r="K23" i="22"/>
  <c r="I23" i="22"/>
  <c r="G23" i="22"/>
  <c r="N23" i="22"/>
  <c r="P23" i="22"/>
  <c r="S106" i="8"/>
  <c r="L38" i="7"/>
  <c r="S53" i="8"/>
  <c r="S161" i="8"/>
  <c r="J33" i="28"/>
  <c r="J19" i="30"/>
  <c r="K33" i="28"/>
  <c r="K19" i="30"/>
  <c r="M27" i="28"/>
  <c r="K33" i="29"/>
  <c r="K19" i="31"/>
  <c r="S98" i="8"/>
  <c r="J38" i="7"/>
  <c r="S126" i="8"/>
  <c r="S153" i="8"/>
  <c r="Q59" i="9"/>
  <c r="F64" i="13"/>
  <c r="Q29" i="9"/>
  <c r="F31" i="13"/>
  <c r="S48" i="8"/>
  <c r="K35" i="7"/>
  <c r="F56" i="18"/>
  <c r="F20" i="19"/>
  <c r="F56" i="29"/>
  <c r="F20" i="31"/>
  <c r="J33" i="29"/>
  <c r="J19" i="31"/>
  <c r="S95" i="8"/>
  <c r="Q48" i="29"/>
  <c r="R50" i="13"/>
  <c r="S50" i="13"/>
  <c r="Q40" i="18"/>
  <c r="I42" i="13"/>
  <c r="J42" i="13"/>
  <c r="Q48" i="18"/>
  <c r="I50" i="13"/>
  <c r="J50" i="13"/>
  <c r="Q50" i="18"/>
  <c r="I52" i="13"/>
  <c r="J52" i="13"/>
  <c r="Q38" i="18"/>
  <c r="I40" i="13"/>
  <c r="J40" i="13"/>
  <c r="Q54" i="18"/>
  <c r="I56" i="13"/>
  <c r="J56" i="13"/>
  <c r="M18" i="35"/>
  <c r="S75" i="8"/>
  <c r="K37" i="7"/>
  <c r="G33" i="28"/>
  <c r="G19" i="30"/>
  <c r="F45" i="12"/>
  <c r="Q37" i="9"/>
  <c r="F39" i="13"/>
  <c r="G39" i="13"/>
  <c r="Q62" i="18"/>
  <c r="I67" i="13"/>
  <c r="Q66" i="28"/>
  <c r="O71" i="13"/>
  <c r="P71" i="13"/>
  <c r="Q43" i="18"/>
  <c r="I45" i="13"/>
  <c r="J45" i="13"/>
  <c r="Q31" i="9"/>
  <c r="F33" i="13"/>
  <c r="I33" i="28"/>
  <c r="I19" i="30"/>
  <c r="F10" i="11"/>
  <c r="E9" i="11"/>
  <c r="L3" i="17"/>
  <c r="L6" i="17"/>
  <c r="E24" i="9"/>
  <c r="AB8" i="35"/>
  <c r="F17" i="11"/>
  <c r="F43" i="11"/>
  <c r="F50" i="11"/>
  <c r="F134" i="11"/>
  <c r="J10" i="11"/>
  <c r="J11" i="11"/>
  <c r="J53" i="11"/>
  <c r="I24" i="9"/>
  <c r="P4" i="17"/>
  <c r="AF8" i="35"/>
  <c r="I9" i="11"/>
  <c r="P3" i="17"/>
  <c r="K24" i="9"/>
  <c r="R4" i="17"/>
  <c r="L10" i="11"/>
  <c r="L11" i="11"/>
  <c r="L53" i="11"/>
  <c r="K9" i="11"/>
  <c r="AH8" i="35"/>
  <c r="R3" i="17"/>
  <c r="E63" i="9"/>
  <c r="S40" i="8"/>
  <c r="S57" i="8"/>
  <c r="E23" i="31"/>
  <c r="S56" i="8"/>
  <c r="F63" i="29"/>
  <c r="Q63" i="29"/>
  <c r="R68" i="13"/>
  <c r="S68" i="13"/>
  <c r="N23" i="31"/>
  <c r="N65" i="29"/>
  <c r="J23" i="31"/>
  <c r="J65" i="29"/>
  <c r="S83" i="8"/>
  <c r="M37" i="7"/>
  <c r="F23" i="31"/>
  <c r="F65" i="29"/>
  <c r="H10" i="22"/>
  <c r="F24" i="21"/>
  <c r="F9" i="22"/>
  <c r="BA8" i="35"/>
  <c r="J10" i="22"/>
  <c r="H24" i="21"/>
  <c r="H9" i="22"/>
  <c r="H11" i="22"/>
  <c r="BC8" i="35"/>
  <c r="M10" i="22"/>
  <c r="N10" i="22"/>
  <c r="L9" i="22"/>
  <c r="L24" i="21"/>
  <c r="BG8" i="35"/>
  <c r="G33" i="9"/>
  <c r="G19" i="11"/>
  <c r="H27" i="9"/>
  <c r="I38" i="9"/>
  <c r="J38" i="9"/>
  <c r="K38" i="9"/>
  <c r="L38" i="9"/>
  <c r="M38" i="9"/>
  <c r="N38" i="9"/>
  <c r="O38" i="9"/>
  <c r="P38" i="9"/>
  <c r="S102" i="8"/>
  <c r="F66" i="21"/>
  <c r="Q66" i="21"/>
  <c r="L71" i="13"/>
  <c r="M71" i="13"/>
  <c r="J30" i="21"/>
  <c r="I33" i="21"/>
  <c r="I19" i="22"/>
  <c r="J24" i="21"/>
  <c r="L10" i="22"/>
  <c r="J9" i="22"/>
  <c r="J11" i="22"/>
  <c r="K10" i="22"/>
  <c r="K11" i="22"/>
  <c r="BE8" i="35"/>
  <c r="N10" i="30"/>
  <c r="M10" i="30"/>
  <c r="M11" i="30"/>
  <c r="L9" i="30"/>
  <c r="L24" i="28"/>
  <c r="P24" i="28"/>
  <c r="F10" i="31"/>
  <c r="E10" i="31"/>
  <c r="P9" i="30"/>
  <c r="H10" i="31"/>
  <c r="F9" i="31"/>
  <c r="F24" i="29"/>
  <c r="H36" i="29"/>
  <c r="G56" i="29"/>
  <c r="G20" i="31"/>
  <c r="J24" i="29"/>
  <c r="L10" i="31"/>
  <c r="J9" i="31"/>
  <c r="K10" i="31"/>
  <c r="K11" i="31"/>
  <c r="P10" i="31"/>
  <c r="N24" i="29"/>
  <c r="N9" i="31"/>
  <c r="I38" i="7"/>
  <c r="G38" i="7"/>
  <c r="S122" i="8"/>
  <c r="G123" i="8"/>
  <c r="H123" i="8"/>
  <c r="I123" i="8"/>
  <c r="J123" i="8"/>
  <c r="K123" i="8"/>
  <c r="L123" i="8"/>
  <c r="M123" i="8"/>
  <c r="N123" i="8"/>
  <c r="O123" i="8"/>
  <c r="P123" i="8"/>
  <c r="Q123" i="8"/>
  <c r="R123" i="8"/>
  <c r="G100" i="8"/>
  <c r="H100" i="8"/>
  <c r="I100" i="8"/>
  <c r="J100" i="8"/>
  <c r="K100" i="8"/>
  <c r="L100" i="8"/>
  <c r="M100" i="8"/>
  <c r="N100" i="8"/>
  <c r="O100" i="8"/>
  <c r="P100" i="8"/>
  <c r="Q100" i="8"/>
  <c r="R100" i="8"/>
  <c r="I35" i="34"/>
  <c r="I34" i="12"/>
  <c r="G44" i="11"/>
  <c r="F51" i="11"/>
  <c r="F135" i="11"/>
  <c r="Q22" i="18"/>
  <c r="I30" i="24"/>
  <c r="I18" i="13"/>
  <c r="Q22" i="21"/>
  <c r="K30" i="24"/>
  <c r="L18" i="13"/>
  <c r="E67" i="21"/>
  <c r="S129" i="8"/>
  <c r="K39" i="7"/>
  <c r="P11" i="13"/>
  <c r="O15" i="13"/>
  <c r="P65" i="13"/>
  <c r="Q22" i="28"/>
  <c r="M30" i="24"/>
  <c r="O18" i="13"/>
  <c r="P10" i="30"/>
  <c r="N24" i="28"/>
  <c r="N9" i="30"/>
  <c r="O10" i="30"/>
  <c r="O11" i="30"/>
  <c r="R9" i="13"/>
  <c r="Q13" i="29"/>
  <c r="Q22" i="29"/>
  <c r="O30" i="24"/>
  <c r="R18" i="13"/>
  <c r="J36" i="9"/>
  <c r="M27" i="21"/>
  <c r="K27" i="18"/>
  <c r="J24" i="28"/>
  <c r="L10" i="30"/>
  <c r="J9" i="30"/>
  <c r="K10" i="30"/>
  <c r="K11" i="30"/>
  <c r="J10" i="31"/>
  <c r="H24" i="29"/>
  <c r="H9" i="31"/>
  <c r="H11" i="31"/>
  <c r="I10" i="31"/>
  <c r="H36" i="21"/>
  <c r="G56" i="21"/>
  <c r="G20" i="22"/>
  <c r="G7" i="17"/>
  <c r="G22" i="26"/>
  <c r="I22" i="26"/>
  <c r="G19" i="24"/>
  <c r="G28" i="24"/>
  <c r="G22" i="24"/>
  <c r="G34" i="24"/>
  <c r="F15" i="13"/>
  <c r="I17" i="24"/>
  <c r="G18" i="24"/>
  <c r="G28" i="26"/>
  <c r="I28" i="26"/>
  <c r="G35" i="26"/>
  <c r="I35" i="26"/>
  <c r="G25" i="24"/>
  <c r="G20" i="24"/>
  <c r="F19" i="32"/>
  <c r="I19" i="32"/>
  <c r="F19" i="33"/>
  <c r="S84" i="8"/>
  <c r="J17" i="11"/>
  <c r="K17" i="19"/>
  <c r="L17" i="19"/>
  <c r="N17" i="19"/>
  <c r="P17" i="19"/>
  <c r="G17" i="22"/>
  <c r="N17" i="22"/>
  <c r="O17" i="22"/>
  <c r="H17" i="30"/>
  <c r="G10" i="31"/>
  <c r="G11" i="31"/>
  <c r="L17" i="31"/>
  <c r="O10" i="31"/>
  <c r="O11" i="31"/>
  <c r="Q59" i="21"/>
  <c r="L64" i="13"/>
  <c r="Q59" i="18"/>
  <c r="I64" i="13"/>
  <c r="P23" i="31"/>
  <c r="H17" i="19"/>
  <c r="P17" i="31"/>
  <c r="G10" i="22"/>
  <c r="G11" i="22"/>
  <c r="J23" i="22"/>
  <c r="I11" i="31"/>
  <c r="M17" i="22"/>
  <c r="P17" i="22"/>
  <c r="M17" i="30"/>
  <c r="Q30" i="9"/>
  <c r="F32" i="13"/>
  <c r="I10" i="22"/>
  <c r="I11" i="22"/>
  <c r="G17" i="30"/>
  <c r="M17" i="19"/>
  <c r="Q30" i="28"/>
  <c r="O32" i="13"/>
  <c r="Q49" i="28"/>
  <c r="O51" i="13"/>
  <c r="P51" i="13"/>
  <c r="Q31" i="28"/>
  <c r="O33" i="13"/>
  <c r="Q38" i="29"/>
  <c r="R40" i="13"/>
  <c r="S40" i="13"/>
  <c r="Q46" i="29"/>
  <c r="R48" i="13"/>
  <c r="S48" i="13"/>
  <c r="Q54" i="29"/>
  <c r="R56" i="13"/>
  <c r="S56" i="13"/>
  <c r="Q32" i="29"/>
  <c r="R34" i="13"/>
  <c r="Q41" i="29"/>
  <c r="R43" i="13"/>
  <c r="S43" i="13"/>
  <c r="Q60" i="29"/>
  <c r="R65" i="13"/>
  <c r="O17" i="19"/>
  <c r="I17" i="30"/>
  <c r="O17" i="31"/>
  <c r="Q46" i="18"/>
  <c r="I48" i="13"/>
  <c r="J48" i="13"/>
  <c r="Q52" i="28"/>
  <c r="O54" i="13"/>
  <c r="P54" i="13"/>
  <c r="Q39" i="28"/>
  <c r="O41" i="13"/>
  <c r="P41" i="13"/>
  <c r="Q43" i="28"/>
  <c r="O45" i="13"/>
  <c r="P45" i="13"/>
  <c r="Q47" i="28"/>
  <c r="O49" i="13"/>
  <c r="P49" i="13"/>
  <c r="Q38" i="28"/>
  <c r="O40" i="13"/>
  <c r="P40" i="13"/>
  <c r="Q28" i="28"/>
  <c r="O30" i="13"/>
  <c r="Q45" i="28"/>
  <c r="O47" i="13"/>
  <c r="P47" i="13"/>
  <c r="Q53" i="28"/>
  <c r="O55" i="13"/>
  <c r="P55" i="13"/>
  <c r="Q52" i="29"/>
  <c r="R54" i="13"/>
  <c r="S54" i="13"/>
  <c r="Q29" i="29"/>
  <c r="R31" i="13"/>
  <c r="Q50" i="29"/>
  <c r="R52" i="13"/>
  <c r="S52" i="13"/>
  <c r="Q28" i="29"/>
  <c r="R30" i="13"/>
  <c r="F24" i="9"/>
  <c r="M4" i="17"/>
  <c r="G10" i="11"/>
  <c r="G11" i="11"/>
  <c r="G53" i="11"/>
  <c r="F9" i="11"/>
  <c r="F11" i="11"/>
  <c r="F53" i="11"/>
  <c r="H10" i="11"/>
  <c r="H11" i="11"/>
  <c r="H53" i="11"/>
  <c r="M3" i="17"/>
  <c r="AC8" i="35"/>
  <c r="P10" i="11"/>
  <c r="P11" i="11"/>
  <c r="P53" i="11"/>
  <c r="O24" i="9"/>
  <c r="V4" i="17"/>
  <c r="E10" i="19"/>
  <c r="V3" i="17"/>
  <c r="O9" i="11"/>
  <c r="O11" i="11"/>
  <c r="O53" i="11"/>
  <c r="AL8" i="35"/>
  <c r="H10" i="19"/>
  <c r="F24" i="18"/>
  <c r="AO8" i="35"/>
  <c r="F9" i="19"/>
  <c r="J24" i="18"/>
  <c r="L10" i="19"/>
  <c r="J9" i="19"/>
  <c r="AS8" i="35"/>
  <c r="K10" i="19"/>
  <c r="K11" i="19"/>
  <c r="N10" i="19"/>
  <c r="M10" i="19"/>
  <c r="M11" i="19"/>
  <c r="L24" i="18"/>
  <c r="L9" i="19"/>
  <c r="AU8" i="35"/>
  <c r="P10" i="19"/>
  <c r="N24" i="18"/>
  <c r="AW8" i="35"/>
  <c r="N9" i="19"/>
  <c r="N11" i="19"/>
  <c r="E23" i="22"/>
  <c r="S103" i="8"/>
  <c r="J10" i="19"/>
  <c r="H24" i="18"/>
  <c r="H9" i="19"/>
  <c r="H11" i="19"/>
  <c r="AQ8" i="35"/>
  <c r="L13" i="13"/>
  <c r="Q13" i="21"/>
  <c r="P10" i="22"/>
  <c r="N24" i="21"/>
  <c r="N9" i="22"/>
  <c r="N11" i="22"/>
  <c r="O10" i="22"/>
  <c r="O11" i="22"/>
  <c r="BI8" i="35"/>
  <c r="O23" i="22"/>
  <c r="O67" i="21"/>
  <c r="H10" i="30"/>
  <c r="F24" i="28"/>
  <c r="F9" i="30"/>
  <c r="H36" i="28"/>
  <c r="G56" i="28"/>
  <c r="G20" i="30"/>
  <c r="J10" i="30"/>
  <c r="H24" i="28"/>
  <c r="H9" i="30"/>
  <c r="N27" i="28"/>
  <c r="M33" i="28"/>
  <c r="M19" i="30"/>
  <c r="N10" i="31"/>
  <c r="M10" i="31"/>
  <c r="M11" i="31"/>
  <c r="L9" i="31"/>
  <c r="L24" i="29"/>
  <c r="N27" i="29"/>
  <c r="M33" i="29"/>
  <c r="M19" i="31"/>
  <c r="I10" i="13"/>
  <c r="Q13" i="18"/>
  <c r="M24" i="9"/>
  <c r="T4" i="17"/>
  <c r="M9" i="11"/>
  <c r="N10" i="11"/>
  <c r="AJ8" i="35"/>
  <c r="T3" i="17"/>
  <c r="P24" i="18"/>
  <c r="F10" i="22"/>
  <c r="P9" i="19"/>
  <c r="P11" i="19"/>
  <c r="AY8" i="35"/>
  <c r="E9" i="30"/>
  <c r="G10" i="30"/>
  <c r="E24" i="28"/>
  <c r="P24" i="29"/>
  <c r="P9" i="31"/>
  <c r="P11" i="31"/>
  <c r="H36" i="18"/>
  <c r="G56" i="18"/>
  <c r="G20" i="19"/>
  <c r="P24" i="21"/>
  <c r="F10" i="30"/>
  <c r="P9" i="22"/>
  <c r="E10" i="30"/>
  <c r="BK8" i="35"/>
  <c r="F67" i="9"/>
  <c r="Q67" i="9"/>
  <c r="F72" i="13"/>
  <c r="G72" i="13"/>
  <c r="S121" i="8"/>
  <c r="S125" i="8"/>
  <c r="J39" i="7"/>
  <c r="F67" i="18"/>
  <c r="Q67" i="18"/>
  <c r="I72" i="13"/>
  <c r="J72" i="13"/>
  <c r="M13" i="35"/>
  <c r="M58" i="35"/>
  <c r="M56" i="35"/>
  <c r="K17" i="11"/>
  <c r="G17" i="11"/>
  <c r="M17" i="11"/>
  <c r="H17" i="22"/>
  <c r="M10" i="11"/>
  <c r="G17" i="19"/>
  <c r="F17" i="31"/>
  <c r="K17" i="31"/>
  <c r="L23" i="31"/>
  <c r="J17" i="22"/>
  <c r="N17" i="30"/>
  <c r="E17" i="31"/>
  <c r="H17" i="31"/>
  <c r="H56" i="9"/>
  <c r="H20" i="11"/>
  <c r="G10" i="19"/>
  <c r="G11" i="19"/>
  <c r="O10" i="19"/>
  <c r="E10" i="22"/>
  <c r="O11" i="19"/>
  <c r="K10" i="11"/>
  <c r="H23" i="31"/>
  <c r="J17" i="30"/>
  <c r="S130" i="8"/>
  <c r="P17" i="11"/>
  <c r="I17" i="22"/>
  <c r="Q13" i="28"/>
  <c r="I10" i="30"/>
  <c r="I11" i="30"/>
  <c r="G11" i="30"/>
  <c r="M17" i="31"/>
  <c r="I10" i="19"/>
  <c r="I11" i="19"/>
  <c r="E17" i="22"/>
  <c r="Q17" i="22"/>
  <c r="I17" i="41"/>
  <c r="N22" i="34"/>
  <c r="F17" i="32"/>
  <c r="I17" i="32"/>
  <c r="F17" i="33"/>
  <c r="N18" i="34"/>
  <c r="I15" i="23"/>
  <c r="K16" i="34"/>
  <c r="F22" i="23"/>
  <c r="F20" i="32"/>
  <c r="I20" i="32"/>
  <c r="F20" i="33"/>
  <c r="N21" i="34"/>
  <c r="I16" i="23"/>
  <c r="K17" i="34"/>
  <c r="I22" i="20"/>
  <c r="G19" i="8"/>
  <c r="H19" i="8"/>
  <c r="I19" i="8"/>
  <c r="J19" i="8"/>
  <c r="K19" i="8"/>
  <c r="L19" i="8"/>
  <c r="M19" i="8"/>
  <c r="N19" i="8"/>
  <c r="O19" i="8"/>
  <c r="P19" i="8"/>
  <c r="Q19" i="8"/>
  <c r="R19" i="8"/>
  <c r="I32" i="34"/>
  <c r="I31" i="12"/>
  <c r="I34" i="34"/>
  <c r="G73" i="8"/>
  <c r="H73" i="8"/>
  <c r="I73" i="8"/>
  <c r="J73" i="8"/>
  <c r="K73" i="8"/>
  <c r="L73" i="8"/>
  <c r="M73" i="8"/>
  <c r="N73" i="8"/>
  <c r="O73" i="8"/>
  <c r="P73" i="8"/>
  <c r="Q73" i="8"/>
  <c r="R73" i="8"/>
  <c r="K43" i="34"/>
  <c r="I42" i="23"/>
  <c r="K41" i="34"/>
  <c r="I40" i="23"/>
  <c r="P67" i="13"/>
  <c r="G67" i="13"/>
  <c r="F21" i="32"/>
  <c r="I21" i="32"/>
  <c r="F21" i="33"/>
  <c r="Q17" i="19"/>
  <c r="G17" i="41"/>
  <c r="F11" i="19"/>
  <c r="S150" i="8"/>
  <c r="N20" i="34"/>
  <c r="M11" i="22"/>
  <c r="I11" i="11"/>
  <c r="I53" i="11"/>
  <c r="G64" i="13"/>
  <c r="F26" i="12"/>
  <c r="F48" i="34"/>
  <c r="G38" i="26"/>
  <c r="I38" i="26"/>
  <c r="J40" i="7"/>
  <c r="J42" i="7"/>
  <c r="I33" i="34"/>
  <c r="L40" i="7"/>
  <c r="L42" i="7"/>
  <c r="I32" i="12"/>
  <c r="F32" i="20"/>
  <c r="Q23" i="11"/>
  <c r="E23" i="41"/>
  <c r="G50" i="8"/>
  <c r="H50" i="8"/>
  <c r="I50" i="8"/>
  <c r="J50" i="8"/>
  <c r="K50" i="8"/>
  <c r="L50" i="8"/>
  <c r="M50" i="8"/>
  <c r="N50" i="8"/>
  <c r="O50" i="8"/>
  <c r="P50" i="8"/>
  <c r="Q50" i="8"/>
  <c r="R50" i="8"/>
  <c r="I32" i="23"/>
  <c r="I32" i="20"/>
  <c r="F32" i="23"/>
  <c r="S149" i="8"/>
  <c r="F65" i="13"/>
  <c r="G65" i="13"/>
  <c r="I24" i="12"/>
  <c r="I25" i="34"/>
  <c r="O11" i="35"/>
  <c r="F34" i="20"/>
  <c r="Q23" i="30"/>
  <c r="K23" i="41"/>
  <c r="Q23" i="19"/>
  <c r="G23" i="41"/>
  <c r="F10" i="20"/>
  <c r="I10" i="20"/>
  <c r="K23" i="34"/>
  <c r="Q10" i="35"/>
  <c r="Q57" i="35"/>
  <c r="N10" i="34"/>
  <c r="K32" i="24"/>
  <c r="F9" i="32"/>
  <c r="I9" i="32"/>
  <c r="G34" i="7"/>
  <c r="I34" i="7"/>
  <c r="G19" i="13"/>
  <c r="F24" i="13"/>
  <c r="J29" i="18"/>
  <c r="I33" i="18"/>
  <c r="I19" i="19"/>
  <c r="G8" i="17"/>
  <c r="I8" i="17"/>
  <c r="G30" i="24"/>
  <c r="G9" i="17"/>
  <c r="B50" i="17"/>
  <c r="S160" i="8"/>
  <c r="Q10" i="22"/>
  <c r="I10" i="41"/>
  <c r="L43" i="11"/>
  <c r="L50" i="11"/>
  <c r="L134" i="11"/>
  <c r="P11" i="22"/>
  <c r="N11" i="11"/>
  <c r="N53" i="11"/>
  <c r="L11" i="31"/>
  <c r="S157" i="8"/>
  <c r="Q17" i="30"/>
  <c r="K17" i="41"/>
  <c r="I56" i="9"/>
  <c r="I20" i="11"/>
  <c r="N11" i="30"/>
  <c r="Q37" i="29"/>
  <c r="R39" i="13"/>
  <c r="S39" i="13"/>
  <c r="I39" i="7"/>
  <c r="G39" i="7"/>
  <c r="E11" i="30"/>
  <c r="Q9" i="30"/>
  <c r="I25" i="24"/>
  <c r="I18" i="24"/>
  <c r="K17" i="24"/>
  <c r="I22" i="24"/>
  <c r="I34" i="24"/>
  <c r="I19" i="24"/>
  <c r="Q24" i="18"/>
  <c r="I26" i="13"/>
  <c r="I20" i="24"/>
  <c r="I28" i="24"/>
  <c r="H56" i="28"/>
  <c r="H20" i="30"/>
  <c r="I36" i="28"/>
  <c r="M13" i="13"/>
  <c r="L15" i="13"/>
  <c r="M65" i="13"/>
  <c r="G26" i="13"/>
  <c r="G25" i="26"/>
  <c r="I25" i="26"/>
  <c r="B11" i="35"/>
  <c r="F1" i="13"/>
  <c r="I9" i="17"/>
  <c r="G16" i="17"/>
  <c r="G18" i="17"/>
  <c r="G43" i="26"/>
  <c r="I43" i="26"/>
  <c r="H56" i="21"/>
  <c r="H20" i="22"/>
  <c r="I36" i="21"/>
  <c r="N27" i="21"/>
  <c r="S9" i="13"/>
  <c r="R15" i="13"/>
  <c r="S65" i="13"/>
  <c r="G51" i="11"/>
  <c r="G135" i="11"/>
  <c r="H44" i="11"/>
  <c r="G127" i="8"/>
  <c r="H127" i="8"/>
  <c r="I127" i="8"/>
  <c r="J127" i="8"/>
  <c r="K127" i="8"/>
  <c r="L127" i="8"/>
  <c r="M127" i="8"/>
  <c r="N127" i="8"/>
  <c r="O127" i="8"/>
  <c r="P127" i="8"/>
  <c r="Q127" i="8"/>
  <c r="R127" i="8"/>
  <c r="I35" i="12"/>
  <c r="I36" i="34"/>
  <c r="Q10" i="31"/>
  <c r="M10" i="41"/>
  <c r="E11" i="31"/>
  <c r="M35" i="7"/>
  <c r="M40" i="7"/>
  <c r="M42" i="7"/>
  <c r="S164" i="8"/>
  <c r="Q63" i="9"/>
  <c r="F68" i="13"/>
  <c r="G68" i="13"/>
  <c r="E11" i="11"/>
  <c r="Q9" i="11"/>
  <c r="Q9" i="22"/>
  <c r="M11" i="11"/>
  <c r="M53" i="11"/>
  <c r="H11" i="30"/>
  <c r="Q23" i="22"/>
  <c r="I23" i="41"/>
  <c r="L11" i="19"/>
  <c r="J11" i="19"/>
  <c r="Q10" i="19"/>
  <c r="G10" i="41"/>
  <c r="J11" i="30"/>
  <c r="Q9" i="19"/>
  <c r="Q67" i="21"/>
  <c r="L72" i="13"/>
  <c r="M72" i="13"/>
  <c r="N11" i="31"/>
  <c r="J11" i="31"/>
  <c r="L11" i="30"/>
  <c r="Q38" i="9"/>
  <c r="F40" i="13"/>
  <c r="G40" i="13"/>
  <c r="Q65" i="29"/>
  <c r="R70" i="13"/>
  <c r="S70" i="13"/>
  <c r="S165" i="8"/>
  <c r="N43" i="11"/>
  <c r="N50" i="11"/>
  <c r="N134" i="11"/>
  <c r="K43" i="11"/>
  <c r="K50" i="11"/>
  <c r="K134" i="11"/>
  <c r="G43" i="11"/>
  <c r="G50" i="11"/>
  <c r="G134" i="11"/>
  <c r="M43" i="11"/>
  <c r="M50" i="11"/>
  <c r="M134" i="11"/>
  <c r="Q17" i="11"/>
  <c r="M25" i="24"/>
  <c r="Q24" i="28"/>
  <c r="O26" i="13"/>
  <c r="M18" i="24"/>
  <c r="M20" i="24"/>
  <c r="M19" i="24"/>
  <c r="M28" i="24"/>
  <c r="M34" i="24"/>
  <c r="O17" i="24"/>
  <c r="M22" i="24"/>
  <c r="H56" i="18"/>
  <c r="H20" i="19"/>
  <c r="I36" i="18"/>
  <c r="J10" i="13"/>
  <c r="I15" i="13"/>
  <c r="J65" i="13"/>
  <c r="N33" i="29"/>
  <c r="N19" i="31"/>
  <c r="O27" i="29"/>
  <c r="N33" i="28"/>
  <c r="N19" i="30"/>
  <c r="O27" i="28"/>
  <c r="K34" i="24"/>
  <c r="M17" i="24"/>
  <c r="K22" i="24"/>
  <c r="K25" i="24"/>
  <c r="K20" i="24"/>
  <c r="K28" i="24"/>
  <c r="K18" i="24"/>
  <c r="Q24" i="21"/>
  <c r="L26" i="13"/>
  <c r="K19" i="24"/>
  <c r="P20" i="34"/>
  <c r="I19" i="33"/>
  <c r="L27" i="18"/>
  <c r="K36" i="9"/>
  <c r="J56" i="9"/>
  <c r="J20" i="11"/>
  <c r="R24" i="13"/>
  <c r="S18" i="13"/>
  <c r="O34" i="24"/>
  <c r="O25" i="24"/>
  <c r="Q24" i="29"/>
  <c r="R26" i="13"/>
  <c r="O19" i="24"/>
  <c r="O28" i="24"/>
  <c r="O22" i="24"/>
  <c r="O20" i="24"/>
  <c r="O18" i="24"/>
  <c r="P18" i="13"/>
  <c r="O24" i="13"/>
  <c r="O1" i="13"/>
  <c r="H11" i="35"/>
  <c r="M18" i="13"/>
  <c r="L24" i="13"/>
  <c r="J18" i="13"/>
  <c r="I24" i="13"/>
  <c r="G104" i="8"/>
  <c r="H104" i="8"/>
  <c r="I104" i="8"/>
  <c r="J104" i="8"/>
  <c r="K104" i="8"/>
  <c r="L104" i="8"/>
  <c r="M104" i="8"/>
  <c r="N104" i="8"/>
  <c r="O104" i="8"/>
  <c r="P104" i="8"/>
  <c r="Q104" i="8"/>
  <c r="R104" i="8"/>
  <c r="I34" i="20"/>
  <c r="F34" i="23"/>
  <c r="H56" i="29"/>
  <c r="H20" i="31"/>
  <c r="I36" i="29"/>
  <c r="F11" i="31"/>
  <c r="Q9" i="31"/>
  <c r="K30" i="21"/>
  <c r="J33" i="21"/>
  <c r="J19" i="22"/>
  <c r="K38" i="7"/>
  <c r="K40" i="7"/>
  <c r="K42" i="7"/>
  <c r="S156" i="8"/>
  <c r="I27" i="9"/>
  <c r="H33" i="9"/>
  <c r="H19" i="11"/>
  <c r="G35" i="7"/>
  <c r="I35" i="7"/>
  <c r="S148" i="8"/>
  <c r="E75" i="9"/>
  <c r="E76" i="9"/>
  <c r="E68" i="9"/>
  <c r="E69" i="9"/>
  <c r="E71" i="9"/>
  <c r="AB9" i="35"/>
  <c r="L4" i="17"/>
  <c r="L7" i="17"/>
  <c r="M7" i="17"/>
  <c r="N7" i="17"/>
  <c r="O7" i="17"/>
  <c r="P7" i="17"/>
  <c r="Q7" i="17"/>
  <c r="R7" i="17"/>
  <c r="S7" i="17"/>
  <c r="T7" i="17"/>
  <c r="U7" i="17"/>
  <c r="V7" i="17"/>
  <c r="W7" i="17"/>
  <c r="Q17" i="31"/>
  <c r="M17" i="41"/>
  <c r="Q10" i="30"/>
  <c r="K10" i="41"/>
  <c r="E11" i="22"/>
  <c r="F11" i="30"/>
  <c r="S152" i="8"/>
  <c r="E11" i="19"/>
  <c r="P11" i="30"/>
  <c r="L11" i="22"/>
  <c r="F11" i="22"/>
  <c r="Q23" i="31"/>
  <c r="M23" i="41"/>
  <c r="K11" i="11"/>
  <c r="K53" i="11"/>
  <c r="I43" i="11"/>
  <c r="I50" i="11"/>
  <c r="I134" i="11"/>
  <c r="O43" i="11"/>
  <c r="O50" i="11"/>
  <c r="O134" i="11"/>
  <c r="P43" i="11"/>
  <c r="J43" i="11"/>
  <c r="J50" i="11"/>
  <c r="J134" i="11"/>
  <c r="H43" i="11"/>
  <c r="H50" i="11"/>
  <c r="H134" i="11"/>
  <c r="M6" i="17"/>
  <c r="N6" i="17"/>
  <c r="O6" i="17"/>
  <c r="P6" i="17"/>
  <c r="Q6" i="17"/>
  <c r="R6" i="17"/>
  <c r="S6" i="17"/>
  <c r="T6" i="17"/>
  <c r="U6" i="17"/>
  <c r="V6" i="17"/>
  <c r="W6" i="17"/>
  <c r="Q10" i="11"/>
  <c r="E10" i="41"/>
  <c r="F16" i="32"/>
  <c r="I16" i="32"/>
  <c r="F16" i="33"/>
  <c r="N17" i="34"/>
  <c r="F15" i="32"/>
  <c r="I22" i="23"/>
  <c r="N16" i="34"/>
  <c r="P18" i="34"/>
  <c r="I17" i="33"/>
  <c r="I21" i="33"/>
  <c r="I20" i="33"/>
  <c r="P21" i="34"/>
  <c r="N41" i="34"/>
  <c r="F40" i="32"/>
  <c r="I40" i="32"/>
  <c r="F40" i="33"/>
  <c r="I33" i="20"/>
  <c r="F33" i="23"/>
  <c r="G77" i="8"/>
  <c r="H77" i="8"/>
  <c r="I77" i="8"/>
  <c r="J77" i="8"/>
  <c r="K77" i="8"/>
  <c r="L77" i="8"/>
  <c r="M77" i="8"/>
  <c r="N77" i="8"/>
  <c r="O77" i="8"/>
  <c r="P77" i="8"/>
  <c r="Q77" i="8"/>
  <c r="R77" i="8"/>
  <c r="F31" i="20"/>
  <c r="I31" i="20"/>
  <c r="F31" i="23"/>
  <c r="G23" i="8"/>
  <c r="H23" i="8"/>
  <c r="I23" i="8"/>
  <c r="J23" i="8"/>
  <c r="K23" i="8"/>
  <c r="L23" i="8"/>
  <c r="M23" i="8"/>
  <c r="N23" i="8"/>
  <c r="O23" i="8"/>
  <c r="P23" i="8"/>
  <c r="Q23" i="8"/>
  <c r="R23" i="8"/>
  <c r="F42" i="32"/>
  <c r="I42" i="32"/>
  <c r="F42" i="33"/>
  <c r="N43" i="34"/>
  <c r="M67" i="13"/>
  <c r="J67" i="13"/>
  <c r="M64" i="13"/>
  <c r="J64" i="13"/>
  <c r="P22" i="34"/>
  <c r="F47" i="12"/>
  <c r="S67" i="13"/>
  <c r="G54" i="8"/>
  <c r="H54" i="8"/>
  <c r="I54" i="8"/>
  <c r="J54" i="8"/>
  <c r="K54" i="8"/>
  <c r="L54" i="8"/>
  <c r="M54" i="8"/>
  <c r="N54" i="8"/>
  <c r="O54" i="8"/>
  <c r="P54" i="8"/>
  <c r="Q54" i="8"/>
  <c r="R54" i="8"/>
  <c r="S21" i="34"/>
  <c r="S20" i="34"/>
  <c r="F35" i="20"/>
  <c r="K33" i="34"/>
  <c r="S22" i="34"/>
  <c r="S18" i="34"/>
  <c r="F24" i="20"/>
  <c r="I24" i="20"/>
  <c r="F24" i="23"/>
  <c r="F10" i="23"/>
  <c r="K35" i="34"/>
  <c r="N23" i="34"/>
  <c r="S10" i="35"/>
  <c r="S57" i="35"/>
  <c r="B12" i="35"/>
  <c r="B13" i="35"/>
  <c r="G24" i="13"/>
  <c r="M32" i="24"/>
  <c r="F9" i="33"/>
  <c r="K29" i="18"/>
  <c r="J33" i="18"/>
  <c r="J19" i="19"/>
  <c r="M9" i="41"/>
  <c r="Q11" i="31"/>
  <c r="J36" i="29"/>
  <c r="I56" i="29"/>
  <c r="I20" i="31"/>
  <c r="J24" i="13"/>
  <c r="D12" i="35"/>
  <c r="F12" i="35"/>
  <c r="M24" i="13"/>
  <c r="U18" i="35"/>
  <c r="U13" i="35"/>
  <c r="U58" i="35"/>
  <c r="H56" i="35"/>
  <c r="H19" i="35"/>
  <c r="H15" i="35"/>
  <c r="P1" i="34"/>
  <c r="U15" i="35"/>
  <c r="U11" i="35"/>
  <c r="H17" i="35"/>
  <c r="H16" i="35"/>
  <c r="H20" i="35"/>
  <c r="H58" i="35"/>
  <c r="U16" i="35"/>
  <c r="U59" i="35"/>
  <c r="U9" i="35"/>
  <c r="U56" i="35"/>
  <c r="U10" i="35"/>
  <c r="U57" i="35"/>
  <c r="H12" i="35"/>
  <c r="H13" i="35"/>
  <c r="H57" i="35"/>
  <c r="P24" i="13"/>
  <c r="M27" i="18"/>
  <c r="G58" i="8"/>
  <c r="H58" i="8"/>
  <c r="I58" i="8"/>
  <c r="J58" i="8"/>
  <c r="K58" i="8"/>
  <c r="L58" i="8"/>
  <c r="M58" i="8"/>
  <c r="N58" i="8"/>
  <c r="O58" i="8"/>
  <c r="P58" i="8"/>
  <c r="Q58" i="8"/>
  <c r="R58" i="8"/>
  <c r="I32" i="33"/>
  <c r="I32" i="32"/>
  <c r="F32" i="33"/>
  <c r="M26" i="13"/>
  <c r="P27" i="28"/>
  <c r="P33" i="28"/>
  <c r="P19" i="30"/>
  <c r="O33" i="28"/>
  <c r="O19" i="30"/>
  <c r="Q27" i="28"/>
  <c r="P27" i="29"/>
  <c r="P33" i="29"/>
  <c r="P19" i="31"/>
  <c r="O33" i="29"/>
  <c r="O19" i="31"/>
  <c r="Q27" i="29"/>
  <c r="I1" i="13"/>
  <c r="D11" i="35"/>
  <c r="J36" i="18"/>
  <c r="I56" i="18"/>
  <c r="I20" i="19"/>
  <c r="E9" i="41"/>
  <c r="E11" i="41"/>
  <c r="E86" i="41"/>
  <c r="Q11" i="11"/>
  <c r="G131" i="8"/>
  <c r="H131" i="8"/>
  <c r="I131" i="8"/>
  <c r="J131" i="8"/>
  <c r="K131" i="8"/>
  <c r="L131" i="8"/>
  <c r="M131" i="8"/>
  <c r="N131" i="8"/>
  <c r="O131" i="8"/>
  <c r="P131" i="8"/>
  <c r="Q131" i="8"/>
  <c r="R131" i="8"/>
  <c r="I35" i="20"/>
  <c r="F35" i="23"/>
  <c r="S154" i="8"/>
  <c r="O27" i="21"/>
  <c r="J36" i="21"/>
  <c r="I56" i="21"/>
  <c r="I20" i="22"/>
  <c r="L1" i="13"/>
  <c r="F11" i="35"/>
  <c r="J36" i="28"/>
  <c r="I56" i="28"/>
  <c r="I20" i="30"/>
  <c r="J26" i="13"/>
  <c r="P50" i="11"/>
  <c r="P134" i="11"/>
  <c r="E47" i="19"/>
  <c r="E54" i="19"/>
  <c r="H47" i="19"/>
  <c r="H54" i="19"/>
  <c r="I47" i="19"/>
  <c r="I54" i="19"/>
  <c r="F47" i="19"/>
  <c r="F54" i="19"/>
  <c r="G47" i="19"/>
  <c r="G54" i="19"/>
  <c r="I33" i="9"/>
  <c r="I19" i="11"/>
  <c r="J27" i="9"/>
  <c r="L30" i="21"/>
  <c r="K33" i="21"/>
  <c r="K19" i="22"/>
  <c r="G108" i="8"/>
  <c r="H108" i="8"/>
  <c r="I108" i="8"/>
  <c r="J108" i="8"/>
  <c r="K108" i="8"/>
  <c r="L108" i="8"/>
  <c r="M108" i="8"/>
  <c r="N108" i="8"/>
  <c r="O108" i="8"/>
  <c r="P108" i="8"/>
  <c r="Q108" i="8"/>
  <c r="R108" i="8"/>
  <c r="I34" i="23"/>
  <c r="S26" i="13"/>
  <c r="S24" i="13"/>
  <c r="J12" i="35"/>
  <c r="K56" i="9"/>
  <c r="K20" i="11"/>
  <c r="L36" i="9"/>
  <c r="F32" i="32"/>
  <c r="N33" i="34"/>
  <c r="P26" i="13"/>
  <c r="E17" i="41"/>
  <c r="I30" i="12"/>
  <c r="I31" i="34"/>
  <c r="Q11" i="19"/>
  <c r="G9" i="41"/>
  <c r="G11" i="41"/>
  <c r="G86" i="41"/>
  <c r="Q11" i="22"/>
  <c r="I9" i="41"/>
  <c r="I11" i="41"/>
  <c r="I86" i="41"/>
  <c r="E29" i="11"/>
  <c r="E53" i="11"/>
  <c r="P42" i="11"/>
  <c r="J42" i="11"/>
  <c r="K42" i="11"/>
  <c r="I42" i="11"/>
  <c r="H42" i="11"/>
  <c r="G42" i="11"/>
  <c r="N42" i="11"/>
  <c r="M42" i="11"/>
  <c r="O42" i="11"/>
  <c r="E42" i="11"/>
  <c r="L42" i="11"/>
  <c r="F42" i="11"/>
  <c r="H51" i="11"/>
  <c r="H135" i="11"/>
  <c r="I44" i="11"/>
  <c r="R1" i="13"/>
  <c r="J11" i="35"/>
  <c r="B56" i="35"/>
  <c r="I1" i="34"/>
  <c r="Q11" i="30"/>
  <c r="K9" i="41"/>
  <c r="Q19" i="30"/>
  <c r="I15" i="32"/>
  <c r="F22" i="32"/>
  <c r="P17" i="34"/>
  <c r="I16" i="33"/>
  <c r="Q19" i="31"/>
  <c r="F30" i="20"/>
  <c r="I30" i="20"/>
  <c r="F30" i="23"/>
  <c r="P43" i="34"/>
  <c r="I42" i="33"/>
  <c r="I31" i="23"/>
  <c r="G27" i="8"/>
  <c r="H27" i="8"/>
  <c r="I27" i="8"/>
  <c r="J27" i="8"/>
  <c r="K27" i="8"/>
  <c r="L27" i="8"/>
  <c r="M27" i="8"/>
  <c r="N27" i="8"/>
  <c r="O27" i="8"/>
  <c r="P27" i="8"/>
  <c r="Q27" i="8"/>
  <c r="R27" i="8"/>
  <c r="I33" i="23"/>
  <c r="G81" i="8"/>
  <c r="H81" i="8"/>
  <c r="I81" i="8"/>
  <c r="J81" i="8"/>
  <c r="K81" i="8"/>
  <c r="L81" i="8"/>
  <c r="M81" i="8"/>
  <c r="N81" i="8"/>
  <c r="O81" i="8"/>
  <c r="P81" i="8"/>
  <c r="Q81" i="8"/>
  <c r="R81" i="8"/>
  <c r="K32" i="34"/>
  <c r="K34" i="34"/>
  <c r="S17" i="34"/>
  <c r="K36" i="34"/>
  <c r="S33" i="34"/>
  <c r="P33" i="34"/>
  <c r="K25" i="34"/>
  <c r="Q11" i="35"/>
  <c r="I24" i="23"/>
  <c r="K11" i="34"/>
  <c r="K12" i="34"/>
  <c r="L29" i="18"/>
  <c r="K33" i="18"/>
  <c r="K19" i="19"/>
  <c r="P10" i="34"/>
  <c r="I9" i="33"/>
  <c r="J47" i="19"/>
  <c r="J54" i="19"/>
  <c r="K11" i="41"/>
  <c r="K86" i="41"/>
  <c r="K20" i="41"/>
  <c r="K19" i="41"/>
  <c r="K21" i="41"/>
  <c r="B57" i="35"/>
  <c r="L49" i="11"/>
  <c r="L133" i="11"/>
  <c r="O49" i="11"/>
  <c r="O133" i="11"/>
  <c r="N49" i="11"/>
  <c r="N133" i="11"/>
  <c r="H49" i="11"/>
  <c r="H133" i="11"/>
  <c r="H46" i="11"/>
  <c r="K49" i="11"/>
  <c r="K133" i="11"/>
  <c r="L46" i="19"/>
  <c r="K46" i="19"/>
  <c r="J46" i="19"/>
  <c r="P46" i="19"/>
  <c r="I46" i="19"/>
  <c r="E46" i="19"/>
  <c r="P49" i="11"/>
  <c r="P133" i="11"/>
  <c r="M46" i="19"/>
  <c r="H46" i="19"/>
  <c r="F46" i="19"/>
  <c r="O46" i="19"/>
  <c r="N46" i="19"/>
  <c r="G46" i="19"/>
  <c r="AB10" i="35"/>
  <c r="E55" i="11"/>
  <c r="E31" i="11"/>
  <c r="I30" i="23"/>
  <c r="G112" i="8"/>
  <c r="H112" i="8"/>
  <c r="I112" i="8"/>
  <c r="J112" i="8"/>
  <c r="K112" i="8"/>
  <c r="L112" i="8"/>
  <c r="M112" i="8"/>
  <c r="N112" i="8"/>
  <c r="O112" i="8"/>
  <c r="P112" i="8"/>
  <c r="Q112" i="8"/>
  <c r="R112" i="8"/>
  <c r="I34" i="33"/>
  <c r="I34" i="32"/>
  <c r="F34" i="33"/>
  <c r="K27" i="9"/>
  <c r="J33" i="9"/>
  <c r="J19" i="11"/>
  <c r="F13" i="35"/>
  <c r="N1" i="34"/>
  <c r="F56" i="35"/>
  <c r="P27" i="21"/>
  <c r="Q27" i="21"/>
  <c r="G135" i="8"/>
  <c r="H135" i="8"/>
  <c r="I135" i="8"/>
  <c r="J135" i="8"/>
  <c r="K135" i="8"/>
  <c r="L135" i="8"/>
  <c r="M135" i="8"/>
  <c r="N135" i="8"/>
  <c r="O135" i="8"/>
  <c r="P135" i="8"/>
  <c r="Q135" i="8"/>
  <c r="R135" i="8"/>
  <c r="I35" i="33"/>
  <c r="I35" i="32"/>
  <c r="F35" i="33"/>
  <c r="I35" i="23"/>
  <c r="K1" i="34"/>
  <c r="D56" i="35"/>
  <c r="D13" i="35"/>
  <c r="Q33" i="29"/>
  <c r="R29" i="13"/>
  <c r="R35" i="13"/>
  <c r="N27" i="18"/>
  <c r="S158" i="8"/>
  <c r="W10" i="35"/>
  <c r="W57" i="35"/>
  <c r="W16" i="35"/>
  <c r="W59" i="35"/>
  <c r="W11" i="35"/>
  <c r="J20" i="35"/>
  <c r="J58" i="35"/>
  <c r="J19" i="35"/>
  <c r="J17" i="35"/>
  <c r="W13" i="35"/>
  <c r="W58" i="35"/>
  <c r="S1" i="34"/>
  <c r="J16" i="35"/>
  <c r="W9" i="35"/>
  <c r="W56" i="35"/>
  <c r="W18" i="35"/>
  <c r="J13" i="35"/>
  <c r="J57" i="35"/>
  <c r="W15" i="35"/>
  <c r="J15" i="35"/>
  <c r="J56" i="35"/>
  <c r="J44" i="11"/>
  <c r="J46" i="11"/>
  <c r="I51" i="11"/>
  <c r="I135" i="11"/>
  <c r="F46" i="11"/>
  <c r="F49" i="11"/>
  <c r="F133" i="11"/>
  <c r="E46" i="11"/>
  <c r="E49" i="11"/>
  <c r="E133" i="11"/>
  <c r="M49" i="11"/>
  <c r="M133" i="11"/>
  <c r="G46" i="11"/>
  <c r="G49" i="11"/>
  <c r="G133" i="11"/>
  <c r="I49" i="11"/>
  <c r="I133" i="11"/>
  <c r="I46" i="11"/>
  <c r="J49" i="11"/>
  <c r="J133" i="11"/>
  <c r="M36" i="9"/>
  <c r="L56" i="9"/>
  <c r="L20" i="11"/>
  <c r="F34" i="32"/>
  <c r="N35" i="34"/>
  <c r="M30" i="21"/>
  <c r="L33" i="21"/>
  <c r="L19" i="22"/>
  <c r="J56" i="28"/>
  <c r="J20" i="30"/>
  <c r="K36" i="28"/>
  <c r="J56" i="21"/>
  <c r="J20" i="22"/>
  <c r="K36" i="21"/>
  <c r="I9" i="34"/>
  <c r="I8" i="12"/>
  <c r="J56" i="18"/>
  <c r="J20" i="19"/>
  <c r="K36" i="18"/>
  <c r="O29" i="13"/>
  <c r="O35" i="13"/>
  <c r="Q33" i="28"/>
  <c r="J56" i="29"/>
  <c r="J20" i="31"/>
  <c r="K36" i="29"/>
  <c r="M21" i="41"/>
  <c r="M11" i="41"/>
  <c r="M20" i="41"/>
  <c r="M19" i="41"/>
  <c r="P41" i="34"/>
  <c r="I40" i="33"/>
  <c r="F15" i="33"/>
  <c r="I22" i="32"/>
  <c r="G85" i="8"/>
  <c r="H85" i="8"/>
  <c r="I85" i="8"/>
  <c r="J85" i="8"/>
  <c r="K85" i="8"/>
  <c r="L85" i="8"/>
  <c r="M85" i="8"/>
  <c r="N85" i="8"/>
  <c r="O85" i="8"/>
  <c r="P85" i="8"/>
  <c r="Q85" i="8"/>
  <c r="R85" i="8"/>
  <c r="I33" i="33"/>
  <c r="I33" i="32"/>
  <c r="F33" i="33"/>
  <c r="I31" i="32"/>
  <c r="F31" i="33"/>
  <c r="G31" i="8"/>
  <c r="H31" i="8"/>
  <c r="I31" i="8"/>
  <c r="J31" i="8"/>
  <c r="K31" i="8"/>
  <c r="L31" i="8"/>
  <c r="M31" i="8"/>
  <c r="N31" i="8"/>
  <c r="O31" i="8"/>
  <c r="P31" i="8"/>
  <c r="Q31" i="8"/>
  <c r="R31" i="8"/>
  <c r="I31" i="33"/>
  <c r="S32" i="34"/>
  <c r="S43" i="34"/>
  <c r="N34" i="34"/>
  <c r="F33" i="32"/>
  <c r="F31" i="32"/>
  <c r="N32" i="34"/>
  <c r="K31" i="34"/>
  <c r="S36" i="34"/>
  <c r="P36" i="34"/>
  <c r="S35" i="34"/>
  <c r="N25" i="34"/>
  <c r="S11" i="35"/>
  <c r="F24" i="32"/>
  <c r="I24" i="32"/>
  <c r="F24" i="33"/>
  <c r="N12" i="34"/>
  <c r="P35" i="34"/>
  <c r="O32" i="24"/>
  <c r="S10" i="34"/>
  <c r="M29" i="18"/>
  <c r="L33" i="18"/>
  <c r="L19" i="19"/>
  <c r="L47" i="19"/>
  <c r="L54" i="19"/>
  <c r="K47" i="19"/>
  <c r="K54" i="19"/>
  <c r="P35" i="13"/>
  <c r="L36" i="21"/>
  <c r="K56" i="21"/>
  <c r="K20" i="22"/>
  <c r="L36" i="28"/>
  <c r="K56" i="28"/>
  <c r="K20" i="30"/>
  <c r="O27" i="18"/>
  <c r="F35" i="32"/>
  <c r="N36" i="34"/>
  <c r="L29" i="13"/>
  <c r="N31" i="34"/>
  <c r="F30" i="32"/>
  <c r="I30" i="32"/>
  <c r="F30" i="33"/>
  <c r="E33" i="11"/>
  <c r="E38" i="11"/>
  <c r="F24" i="11"/>
  <c r="N53" i="19"/>
  <c r="F53" i="19"/>
  <c r="M53" i="19"/>
  <c r="I53" i="19"/>
  <c r="J53" i="19"/>
  <c r="L53" i="19"/>
  <c r="L36" i="29"/>
  <c r="K56" i="29"/>
  <c r="K20" i="31"/>
  <c r="L36" i="18"/>
  <c r="K56" i="18"/>
  <c r="K20" i="19"/>
  <c r="G29" i="24"/>
  <c r="F8" i="20"/>
  <c r="I8" i="20"/>
  <c r="N30" i="21"/>
  <c r="M33" i="21"/>
  <c r="M19" i="22"/>
  <c r="M56" i="9"/>
  <c r="M20" i="11"/>
  <c r="N36" i="9"/>
  <c r="J51" i="11"/>
  <c r="J135" i="11"/>
  <c r="K44" i="11"/>
  <c r="S35" i="13"/>
  <c r="D57" i="35"/>
  <c r="G139" i="8"/>
  <c r="H139" i="8"/>
  <c r="I139" i="8"/>
  <c r="J139" i="8"/>
  <c r="K139" i="8"/>
  <c r="L139" i="8"/>
  <c r="M139" i="8"/>
  <c r="N139" i="8"/>
  <c r="O139" i="8"/>
  <c r="P139" i="8"/>
  <c r="Q139" i="8"/>
  <c r="R139" i="8"/>
  <c r="S162" i="8"/>
  <c r="F57" i="35"/>
  <c r="K33" i="9"/>
  <c r="K19" i="11"/>
  <c r="L27" i="9"/>
  <c r="G53" i="19"/>
  <c r="O53" i="19"/>
  <c r="H53" i="19"/>
  <c r="E53" i="19"/>
  <c r="M44" i="22"/>
  <c r="L44" i="22"/>
  <c r="I44" i="22"/>
  <c r="G44" i="22"/>
  <c r="N44" i="22"/>
  <c r="H44" i="22"/>
  <c r="E44" i="22"/>
  <c r="K44" i="22"/>
  <c r="O44" i="22"/>
  <c r="F44" i="22"/>
  <c r="P53" i="19"/>
  <c r="P44" i="22"/>
  <c r="J44" i="22"/>
  <c r="K53" i="19"/>
  <c r="I15" i="33"/>
  <c r="P16" i="34"/>
  <c r="F22" i="33"/>
  <c r="S41" i="34"/>
  <c r="P32" i="34"/>
  <c r="S34" i="34"/>
  <c r="P34" i="34"/>
  <c r="S166" i="8"/>
  <c r="I24" i="33"/>
  <c r="P25" i="34"/>
  <c r="P12" i="34"/>
  <c r="S12" i="34"/>
  <c r="P23" i="34"/>
  <c r="N29" i="18"/>
  <c r="M33" i="18"/>
  <c r="M19" i="19"/>
  <c r="J51" i="22"/>
  <c r="O51" i="22"/>
  <c r="H51" i="22"/>
  <c r="G51" i="22"/>
  <c r="L51" i="22"/>
  <c r="L44" i="11"/>
  <c r="K51" i="11"/>
  <c r="K135" i="11"/>
  <c r="K46" i="11"/>
  <c r="F8" i="23"/>
  <c r="I29" i="24"/>
  <c r="L56" i="18"/>
  <c r="L20" i="19"/>
  <c r="M36" i="18"/>
  <c r="F27" i="11"/>
  <c r="F64" i="9"/>
  <c r="F75" i="9"/>
  <c r="F76" i="9"/>
  <c r="F68" i="9"/>
  <c r="F69" i="9"/>
  <c r="F71" i="9"/>
  <c r="AC9" i="35"/>
  <c r="I30" i="33"/>
  <c r="P31" i="34"/>
  <c r="P27" i="18"/>
  <c r="Q27" i="18"/>
  <c r="L56" i="28"/>
  <c r="L20" i="30"/>
  <c r="M36" i="28"/>
  <c r="L56" i="21"/>
  <c r="L20" i="22"/>
  <c r="M36" i="21"/>
  <c r="O44" i="30"/>
  <c r="E44" i="30"/>
  <c r="J44" i="30"/>
  <c r="N44" i="30"/>
  <c r="P44" i="30"/>
  <c r="P51" i="22"/>
  <c r="F44" i="30"/>
  <c r="L44" i="30"/>
  <c r="K44" i="30"/>
  <c r="M44" i="30"/>
  <c r="H44" i="30"/>
  <c r="I44" i="30"/>
  <c r="G44" i="30"/>
  <c r="F51" i="22"/>
  <c r="K51" i="22"/>
  <c r="E51" i="22"/>
  <c r="N51" i="22"/>
  <c r="I51" i="22"/>
  <c r="M51" i="22"/>
  <c r="M27" i="9"/>
  <c r="L33" i="9"/>
  <c r="L19" i="11"/>
  <c r="O36" i="9"/>
  <c r="N56" i="9"/>
  <c r="N20" i="11"/>
  <c r="O30" i="21"/>
  <c r="N33" i="21"/>
  <c r="N19" i="22"/>
  <c r="L56" i="29"/>
  <c r="L20" i="31"/>
  <c r="M36" i="29"/>
  <c r="E35" i="11"/>
  <c r="I22" i="33"/>
  <c r="S16" i="34"/>
  <c r="P11" i="34"/>
  <c r="S31" i="34"/>
  <c r="S25" i="34"/>
  <c r="S23" i="34"/>
  <c r="M47" i="19"/>
  <c r="M54" i="19"/>
  <c r="O29" i="18"/>
  <c r="N33" i="18"/>
  <c r="N19" i="19"/>
  <c r="N47" i="19"/>
  <c r="N54" i="19"/>
  <c r="F6" i="11"/>
  <c r="E56" i="11"/>
  <c r="L9" i="17"/>
  <c r="P30" i="21"/>
  <c r="P33" i="21"/>
  <c r="P19" i="22"/>
  <c r="O33" i="21"/>
  <c r="O19" i="22"/>
  <c r="Q30" i="21"/>
  <c r="O56" i="9"/>
  <c r="O20" i="11"/>
  <c r="P36" i="9"/>
  <c r="P56" i="9"/>
  <c r="P20" i="11"/>
  <c r="M33" i="9"/>
  <c r="M19" i="11"/>
  <c r="N27" i="9"/>
  <c r="I51" i="30"/>
  <c r="M51" i="30"/>
  <c r="L51" i="30"/>
  <c r="H44" i="31"/>
  <c r="O44" i="31"/>
  <c r="P44" i="31"/>
  <c r="P51" i="30"/>
  <c r="M44" i="31"/>
  <c r="L44" i="31"/>
  <c r="I44" i="31"/>
  <c r="G44" i="31"/>
  <c r="K44" i="31"/>
  <c r="N44" i="31"/>
  <c r="F44" i="31"/>
  <c r="J44" i="31"/>
  <c r="E44" i="31"/>
  <c r="J51" i="30"/>
  <c r="O51" i="30"/>
  <c r="N36" i="18"/>
  <c r="M56" i="18"/>
  <c r="M20" i="19"/>
  <c r="L51" i="11"/>
  <c r="L135" i="11"/>
  <c r="M44" i="11"/>
  <c r="L46" i="11"/>
  <c r="N36" i="29"/>
  <c r="M56" i="29"/>
  <c r="M20" i="31"/>
  <c r="G51" i="30"/>
  <c r="H51" i="30"/>
  <c r="K51" i="30"/>
  <c r="F51" i="30"/>
  <c r="N51" i="30"/>
  <c r="E51" i="30"/>
  <c r="M56" i="21"/>
  <c r="M20" i="22"/>
  <c r="N36" i="21"/>
  <c r="N36" i="28"/>
  <c r="M56" i="28"/>
  <c r="M20" i="30"/>
  <c r="I29" i="13"/>
  <c r="F29" i="11"/>
  <c r="F54" i="11"/>
  <c r="K9" i="34"/>
  <c r="I8" i="23"/>
  <c r="S11" i="34"/>
  <c r="Q36" i="9"/>
  <c r="F38" i="13"/>
  <c r="P29" i="18"/>
  <c r="O33" i="18"/>
  <c r="O19" i="19"/>
  <c r="F55" i="11"/>
  <c r="AC10" i="35"/>
  <c r="E51" i="31"/>
  <c r="F51" i="31"/>
  <c r="G51" i="31"/>
  <c r="L51" i="31"/>
  <c r="O51" i="31"/>
  <c r="O27" i="9"/>
  <c r="N33" i="9"/>
  <c r="N19" i="11"/>
  <c r="Q56" i="9"/>
  <c r="K29" i="24"/>
  <c r="N9" i="34"/>
  <c r="F8" i="32"/>
  <c r="I8" i="32"/>
  <c r="N56" i="28"/>
  <c r="N20" i="30"/>
  <c r="O36" i="28"/>
  <c r="N56" i="21"/>
  <c r="N20" i="22"/>
  <c r="O36" i="21"/>
  <c r="N56" i="29"/>
  <c r="N20" i="31"/>
  <c r="O36" i="29"/>
  <c r="N44" i="11"/>
  <c r="M51" i="11"/>
  <c r="M135" i="11"/>
  <c r="M46" i="11"/>
  <c r="N56" i="18"/>
  <c r="N20" i="19"/>
  <c r="O36" i="18"/>
  <c r="J51" i="31"/>
  <c r="N51" i="31"/>
  <c r="K51" i="31"/>
  <c r="I51" i="31"/>
  <c r="M51" i="31"/>
  <c r="P51" i="31"/>
  <c r="H51" i="31"/>
  <c r="L32" i="13"/>
  <c r="L35" i="13"/>
  <c r="Q33" i="21"/>
  <c r="F31" i="11"/>
  <c r="Q20" i="11"/>
  <c r="E20" i="41"/>
  <c r="Q19" i="22"/>
  <c r="I19" i="41"/>
  <c r="Q29" i="18"/>
  <c r="P33" i="18"/>
  <c r="P19" i="19"/>
  <c r="O47" i="19"/>
  <c r="O54" i="19"/>
  <c r="P47" i="19"/>
  <c r="Q19" i="19"/>
  <c r="G19" i="41"/>
  <c r="P36" i="18"/>
  <c r="P56" i="18"/>
  <c r="P20" i="19"/>
  <c r="O56" i="18"/>
  <c r="O20" i="19"/>
  <c r="Q36" i="18"/>
  <c r="N51" i="11"/>
  <c r="N135" i="11"/>
  <c r="O44" i="11"/>
  <c r="N46" i="11"/>
  <c r="F58" i="13"/>
  <c r="G38" i="13"/>
  <c r="F33" i="11"/>
  <c r="F38" i="11"/>
  <c r="G24" i="11"/>
  <c r="G64" i="9"/>
  <c r="F15" i="35"/>
  <c r="M35" i="13"/>
  <c r="P36" i="29"/>
  <c r="P56" i="29"/>
  <c r="P20" i="31"/>
  <c r="O56" i="29"/>
  <c r="O20" i="31"/>
  <c r="Q36" i="29"/>
  <c r="P36" i="21"/>
  <c r="O56" i="21"/>
  <c r="O20" i="22"/>
  <c r="P36" i="28"/>
  <c r="O56" i="28"/>
  <c r="O20" i="30"/>
  <c r="F8" i="33"/>
  <c r="M29" i="24"/>
  <c r="O33" i="9"/>
  <c r="O19" i="11"/>
  <c r="P27" i="9"/>
  <c r="I31" i="13"/>
  <c r="I35" i="13"/>
  <c r="Q33" i="18"/>
  <c r="J45" i="22"/>
  <c r="J52" i="22"/>
  <c r="F45" i="22"/>
  <c r="F52" i="22"/>
  <c r="H45" i="22"/>
  <c r="H52" i="22"/>
  <c r="E45" i="22"/>
  <c r="E52" i="22"/>
  <c r="O45" i="22"/>
  <c r="O52" i="22"/>
  <c r="I45" i="22"/>
  <c r="I52" i="22"/>
  <c r="K45" i="22"/>
  <c r="K52" i="22"/>
  <c r="P54" i="19"/>
  <c r="M45" i="22"/>
  <c r="M52" i="22"/>
  <c r="G45" i="22"/>
  <c r="G52" i="22"/>
  <c r="L45" i="22"/>
  <c r="L52" i="22"/>
  <c r="N45" i="22"/>
  <c r="N52" i="22"/>
  <c r="P45" i="22"/>
  <c r="Q20" i="19"/>
  <c r="G20" i="41"/>
  <c r="P9" i="34"/>
  <c r="I8" i="33"/>
  <c r="P56" i="28"/>
  <c r="P20" i="30"/>
  <c r="Q20" i="30"/>
  <c r="Q36" i="28"/>
  <c r="P56" i="21"/>
  <c r="P20" i="22"/>
  <c r="Q20" i="22"/>
  <c r="I20" i="41"/>
  <c r="Q36" i="21"/>
  <c r="B16" i="35"/>
  <c r="G58" i="13"/>
  <c r="O51" i="11"/>
  <c r="O135" i="11"/>
  <c r="P44" i="11"/>
  <c r="O46" i="11"/>
  <c r="I38" i="13"/>
  <c r="Q56" i="18"/>
  <c r="P33" i="9"/>
  <c r="P19" i="11"/>
  <c r="Q19" i="11"/>
  <c r="E19" i="41"/>
  <c r="Q27" i="9"/>
  <c r="R38" i="13"/>
  <c r="Q56" i="29"/>
  <c r="Q20" i="31"/>
  <c r="F35" i="11"/>
  <c r="G75" i="9"/>
  <c r="G76" i="9"/>
  <c r="N45" i="30"/>
  <c r="N52" i="30"/>
  <c r="L45" i="30"/>
  <c r="L52" i="30"/>
  <c r="J45" i="30"/>
  <c r="J52" i="30"/>
  <c r="P45" i="30"/>
  <c r="I45" i="30"/>
  <c r="I52" i="30"/>
  <c r="O45" i="30"/>
  <c r="O52" i="30"/>
  <c r="K45" i="30"/>
  <c r="K52" i="30"/>
  <c r="P52" i="22"/>
  <c r="E45" i="30"/>
  <c r="E52" i="30"/>
  <c r="F45" i="30"/>
  <c r="F52" i="30"/>
  <c r="G45" i="30"/>
  <c r="G52" i="30"/>
  <c r="M45" i="30"/>
  <c r="M52" i="30"/>
  <c r="H45" i="30"/>
  <c r="H52" i="30"/>
  <c r="D15" i="35"/>
  <c r="J35" i="13"/>
  <c r="Q33" i="9"/>
  <c r="F29" i="13"/>
  <c r="F35" i="13"/>
  <c r="M9" i="17"/>
  <c r="G6" i="11"/>
  <c r="F56" i="11"/>
  <c r="S38" i="13"/>
  <c r="R58" i="13"/>
  <c r="I58" i="13"/>
  <c r="J38" i="13"/>
  <c r="E48" i="19"/>
  <c r="P51" i="11"/>
  <c r="P135" i="11"/>
  <c r="P46" i="11"/>
  <c r="Q56" i="21"/>
  <c r="L38" i="13"/>
  <c r="O38" i="13"/>
  <c r="Q56" i="28"/>
  <c r="S9" i="34"/>
  <c r="O29" i="24"/>
  <c r="G68" i="9"/>
  <c r="F45" i="31"/>
  <c r="F52" i="31"/>
  <c r="E45" i="31"/>
  <c r="E52" i="31"/>
  <c r="J45" i="31"/>
  <c r="J52" i="31"/>
  <c r="G45" i="31"/>
  <c r="G52" i="31"/>
  <c r="N45" i="31"/>
  <c r="N52" i="31"/>
  <c r="I45" i="31"/>
  <c r="I52" i="31"/>
  <c r="P52" i="30"/>
  <c r="K45" i="31"/>
  <c r="K52" i="31"/>
  <c r="H45" i="31"/>
  <c r="H52" i="31"/>
  <c r="M45" i="31"/>
  <c r="M52" i="31"/>
  <c r="L45" i="31"/>
  <c r="L52" i="31"/>
  <c r="O45" i="31"/>
  <c r="O52" i="31"/>
  <c r="P45" i="31"/>
  <c r="P52" i="31"/>
  <c r="P38" i="13"/>
  <c r="O58" i="13"/>
  <c r="S58" i="13"/>
  <c r="R60" i="13"/>
  <c r="S60" i="13"/>
  <c r="L58" i="13"/>
  <c r="M38" i="13"/>
  <c r="F48" i="19"/>
  <c r="E55" i="19"/>
  <c r="E50" i="19"/>
  <c r="D16" i="35"/>
  <c r="D17" i="35"/>
  <c r="J58" i="13"/>
  <c r="I60" i="13"/>
  <c r="J60" i="13"/>
  <c r="G35" i="13"/>
  <c r="B15" i="35"/>
  <c r="B17" i="35"/>
  <c r="F60" i="13"/>
  <c r="G60" i="13"/>
  <c r="G21" i="11"/>
  <c r="G69" i="9"/>
  <c r="G71" i="9"/>
  <c r="AD9" i="35"/>
  <c r="G48" i="19"/>
  <c r="F55" i="19"/>
  <c r="F50" i="19"/>
  <c r="F16" i="35"/>
  <c r="F17" i="35"/>
  <c r="M58" i="13"/>
  <c r="L60" i="13"/>
  <c r="M60" i="13"/>
  <c r="P58" i="13"/>
  <c r="O60" i="13"/>
  <c r="P60" i="13"/>
  <c r="G27" i="11"/>
  <c r="G55" i="19"/>
  <c r="H48" i="19"/>
  <c r="G50" i="19"/>
  <c r="G29" i="11"/>
  <c r="G54" i="11"/>
  <c r="I48" i="19"/>
  <c r="H55" i="19"/>
  <c r="H50" i="19"/>
  <c r="AD10" i="35"/>
  <c r="G55" i="11"/>
  <c r="G31" i="11"/>
  <c r="J48" i="19"/>
  <c r="I55" i="19"/>
  <c r="I50" i="19"/>
  <c r="G33" i="11"/>
  <c r="G35" i="11"/>
  <c r="K48" i="19"/>
  <c r="J55" i="19"/>
  <c r="J50" i="19"/>
  <c r="H6" i="11"/>
  <c r="N9" i="17"/>
  <c r="G56" i="11"/>
  <c r="G38" i="11"/>
  <c r="K55" i="19"/>
  <c r="L48" i="19"/>
  <c r="K50" i="19"/>
  <c r="H24" i="11"/>
  <c r="L55" i="19"/>
  <c r="M48" i="19"/>
  <c r="L50" i="19"/>
  <c r="H27" i="11"/>
  <c r="H64" i="9"/>
  <c r="N48" i="19"/>
  <c r="M55" i="19"/>
  <c r="M50" i="19"/>
  <c r="H75" i="9"/>
  <c r="H76" i="9"/>
  <c r="H29" i="11"/>
  <c r="H54" i="11"/>
  <c r="O48" i="19"/>
  <c r="N55" i="19"/>
  <c r="N50" i="19"/>
  <c r="H68" i="9"/>
  <c r="AE10" i="35"/>
  <c r="H55" i="11"/>
  <c r="H31" i="11"/>
  <c r="O55" i="19"/>
  <c r="P48" i="19"/>
  <c r="O50" i="19"/>
  <c r="H33" i="11"/>
  <c r="H35" i="11"/>
  <c r="H69" i="9"/>
  <c r="H71" i="9"/>
  <c r="AE9" i="35"/>
  <c r="E46" i="22"/>
  <c r="P55" i="19"/>
  <c r="P50" i="19"/>
  <c r="I6" i="11"/>
  <c r="H56" i="11"/>
  <c r="O9" i="17"/>
  <c r="H38" i="11"/>
  <c r="F46" i="22"/>
  <c r="E53" i="22"/>
  <c r="E48" i="22"/>
  <c r="I24" i="11"/>
  <c r="G46" i="22"/>
  <c r="F53" i="22"/>
  <c r="F48" i="22"/>
  <c r="I27" i="11"/>
  <c r="I64" i="9"/>
  <c r="H46" i="22"/>
  <c r="G53" i="22"/>
  <c r="G48" i="22"/>
  <c r="I29" i="11"/>
  <c r="I54" i="11"/>
  <c r="I75" i="9"/>
  <c r="I76" i="9"/>
  <c r="H53" i="22"/>
  <c r="I46" i="22"/>
  <c r="H48" i="22"/>
  <c r="I68" i="9"/>
  <c r="AF10" i="35"/>
  <c r="I55" i="11"/>
  <c r="I31" i="11"/>
  <c r="J46" i="22"/>
  <c r="I53" i="22"/>
  <c r="I48" i="22"/>
  <c r="I33" i="11"/>
  <c r="I35" i="11"/>
  <c r="I69" i="9"/>
  <c r="I71" i="9"/>
  <c r="AF9" i="35"/>
  <c r="K46" i="22"/>
  <c r="J53" i="22"/>
  <c r="J48" i="22"/>
  <c r="I38" i="11"/>
  <c r="J6" i="11"/>
  <c r="P9" i="17"/>
  <c r="I56" i="11"/>
  <c r="L46" i="22"/>
  <c r="K53" i="22"/>
  <c r="K48" i="22"/>
  <c r="J24" i="11"/>
  <c r="L53" i="22"/>
  <c r="M46" i="22"/>
  <c r="L48" i="22"/>
  <c r="J64" i="9"/>
  <c r="N46" i="22"/>
  <c r="M53" i="22"/>
  <c r="M48" i="22"/>
  <c r="J75" i="9"/>
  <c r="J76" i="9"/>
  <c r="N53" i="22"/>
  <c r="O46" i="22"/>
  <c r="N48" i="22"/>
  <c r="J68" i="9"/>
  <c r="O53" i="22"/>
  <c r="P46" i="22"/>
  <c r="O48" i="22"/>
  <c r="J21" i="11"/>
  <c r="J69" i="9"/>
  <c r="J71" i="9"/>
  <c r="AG9" i="35"/>
  <c r="E46" i="30"/>
  <c r="P53" i="22"/>
  <c r="P48" i="22"/>
  <c r="J27" i="11"/>
  <c r="F46" i="30"/>
  <c r="E53" i="30"/>
  <c r="E48" i="30"/>
  <c r="J29" i="11"/>
  <c r="J54" i="11"/>
  <c r="G46" i="30"/>
  <c r="F53" i="30"/>
  <c r="F48" i="30"/>
  <c r="J55" i="11"/>
  <c r="AG10" i="35"/>
  <c r="J31" i="11"/>
  <c r="H46" i="30"/>
  <c r="G53" i="30"/>
  <c r="G48" i="30"/>
  <c r="J33" i="11"/>
  <c r="J38" i="11"/>
  <c r="H53" i="30"/>
  <c r="I46" i="30"/>
  <c r="H48" i="30"/>
  <c r="K24" i="11"/>
  <c r="J35" i="11"/>
  <c r="I53" i="30"/>
  <c r="J46" i="30"/>
  <c r="I48" i="30"/>
  <c r="K27" i="11"/>
  <c r="K64" i="9"/>
  <c r="K6" i="11"/>
  <c r="J56" i="11"/>
  <c r="Q9" i="17"/>
  <c r="K46" i="30"/>
  <c r="J53" i="30"/>
  <c r="J48" i="30"/>
  <c r="K29" i="11"/>
  <c r="K31" i="11"/>
  <c r="K54" i="11"/>
  <c r="K75" i="9"/>
  <c r="K76" i="9"/>
  <c r="K53" i="30"/>
  <c r="L46" i="30"/>
  <c r="K48" i="30"/>
  <c r="K33" i="11"/>
  <c r="K38" i="11"/>
  <c r="K68" i="9"/>
  <c r="AH10" i="35"/>
  <c r="K55" i="11"/>
  <c r="L53" i="30"/>
  <c r="M46" i="30"/>
  <c r="L48" i="30"/>
  <c r="K35" i="11"/>
  <c r="R9" i="17"/>
  <c r="K69" i="9"/>
  <c r="K71" i="9"/>
  <c r="AH9" i="35"/>
  <c r="L24" i="11"/>
  <c r="L6" i="11"/>
  <c r="K56" i="11"/>
  <c r="M53" i="30"/>
  <c r="N46" i="30"/>
  <c r="M48" i="30"/>
  <c r="L27" i="11"/>
  <c r="L64" i="9"/>
  <c r="O46" i="30"/>
  <c r="N53" i="30"/>
  <c r="N48" i="30"/>
  <c r="L29" i="11"/>
  <c r="L54" i="11"/>
  <c r="L75" i="9"/>
  <c r="L76" i="9"/>
  <c r="P46" i="30"/>
  <c r="O53" i="30"/>
  <c r="O48" i="30"/>
  <c r="L68" i="9"/>
  <c r="AI10" i="35"/>
  <c r="L55" i="11"/>
  <c r="L31" i="11"/>
  <c r="E46" i="31"/>
  <c r="P53" i="30"/>
  <c r="P48" i="30"/>
  <c r="L69" i="9"/>
  <c r="L71" i="9"/>
  <c r="AI9" i="35"/>
  <c r="L33" i="11"/>
  <c r="L38" i="11"/>
  <c r="F46" i="31"/>
  <c r="E53" i="31"/>
  <c r="E48" i="31"/>
  <c r="M24" i="11"/>
  <c r="M64" i="9"/>
  <c r="L35" i="11"/>
  <c r="G46" i="31"/>
  <c r="F53" i="31"/>
  <c r="F48" i="31"/>
  <c r="M75" i="9"/>
  <c r="M76" i="9"/>
  <c r="M6" i="11"/>
  <c r="S9" i="17"/>
  <c r="L56" i="11"/>
  <c r="G53" i="31"/>
  <c r="H46" i="31"/>
  <c r="G48" i="31"/>
  <c r="M68" i="9"/>
  <c r="H53" i="31"/>
  <c r="I46" i="31"/>
  <c r="H48" i="31"/>
  <c r="M21" i="11"/>
  <c r="M69" i="9"/>
  <c r="M71" i="9"/>
  <c r="AJ9" i="35"/>
  <c r="J46" i="31"/>
  <c r="I53" i="31"/>
  <c r="I48" i="31"/>
  <c r="M27" i="11"/>
  <c r="K46" i="31"/>
  <c r="J53" i="31"/>
  <c r="J48" i="31"/>
  <c r="M29" i="11"/>
  <c r="M54" i="11"/>
  <c r="L46" i="31"/>
  <c r="K53" i="31"/>
  <c r="K48" i="31"/>
  <c r="M55" i="11"/>
  <c r="AJ10" i="35"/>
  <c r="M31" i="11"/>
  <c r="L53" i="31"/>
  <c r="M46" i="31"/>
  <c r="L48" i="31"/>
  <c r="M33" i="11"/>
  <c r="M38" i="11"/>
  <c r="N46" i="31"/>
  <c r="M53" i="31"/>
  <c r="M48" i="31"/>
  <c r="N24" i="11"/>
  <c r="M35" i="11"/>
  <c r="O46" i="31"/>
  <c r="N53" i="31"/>
  <c r="N48" i="31"/>
  <c r="N27" i="11"/>
  <c r="N64" i="9"/>
  <c r="N6" i="11"/>
  <c r="M56" i="11"/>
  <c r="T9" i="17"/>
  <c r="P46" i="31"/>
  <c r="O53" i="31"/>
  <c r="O48" i="31"/>
  <c r="N29" i="11"/>
  <c r="N31" i="11"/>
  <c r="N54" i="11"/>
  <c r="N75" i="9"/>
  <c r="N76" i="9"/>
  <c r="P53" i="31"/>
  <c r="P48" i="31"/>
  <c r="N33" i="11"/>
  <c r="N38" i="11"/>
  <c r="N68" i="9"/>
  <c r="AK10" i="35"/>
  <c r="N55" i="11"/>
  <c r="N35" i="11"/>
  <c r="N56" i="11"/>
  <c r="N69" i="9"/>
  <c r="N71" i="9"/>
  <c r="AK9" i="35"/>
  <c r="O24" i="11"/>
  <c r="O6" i="11"/>
  <c r="U9" i="17"/>
  <c r="O27" i="11"/>
  <c r="O64" i="9"/>
  <c r="O29" i="11"/>
  <c r="O54" i="11"/>
  <c r="O75" i="9"/>
  <c r="O76" i="9"/>
  <c r="O68" i="9"/>
  <c r="O55" i="11"/>
  <c r="AL10" i="35"/>
  <c r="O31" i="11"/>
  <c r="O33" i="11"/>
  <c r="O38" i="11"/>
  <c r="O69" i="9"/>
  <c r="O71" i="9"/>
  <c r="AL9" i="35"/>
  <c r="P24" i="11"/>
  <c r="O35" i="11"/>
  <c r="P6" i="11"/>
  <c r="O56" i="11"/>
  <c r="V9" i="17"/>
  <c r="P64" i="9"/>
  <c r="Q24" i="11"/>
  <c r="E24" i="41"/>
  <c r="P75" i="9"/>
  <c r="P76" i="9"/>
  <c r="P68" i="9"/>
  <c r="P69" i="9"/>
  <c r="P71" i="9"/>
  <c r="AM9" i="35"/>
  <c r="Q64" i="9"/>
  <c r="G36" i="7"/>
  <c r="G40" i="7"/>
  <c r="G42" i="7"/>
  <c r="I36" i="7"/>
  <c r="I40" i="7"/>
  <c r="I42" i="7"/>
  <c r="F69" i="13"/>
  <c r="Q68" i="9"/>
  <c r="F73" i="13"/>
  <c r="G73" i="13"/>
  <c r="P21" i="11"/>
  <c r="G12" i="17"/>
  <c r="G13" i="17"/>
  <c r="E44" i="3"/>
  <c r="E45" i="3"/>
  <c r="E44" i="10"/>
  <c r="E45" i="10"/>
  <c r="E22" i="10"/>
  <c r="E23" i="10"/>
  <c r="E22" i="27"/>
  <c r="E23" i="27"/>
  <c r="E44" i="27"/>
  <c r="E45" i="27"/>
  <c r="E22" i="3"/>
  <c r="E23" i="3"/>
  <c r="P27" i="11"/>
  <c r="Q21" i="11"/>
  <c r="F74" i="13"/>
  <c r="G69" i="13"/>
  <c r="Q69" i="9"/>
  <c r="Q71" i="9"/>
  <c r="E21" i="41"/>
  <c r="E27" i="41"/>
  <c r="Q27" i="11"/>
  <c r="Q29" i="11"/>
  <c r="G33" i="26"/>
  <c r="G15" i="17"/>
  <c r="M43" i="26"/>
  <c r="L8" i="17"/>
  <c r="M8" i="17"/>
  <c r="N8" i="17"/>
  <c r="O8" i="17"/>
  <c r="P8" i="17"/>
  <c r="Q8" i="17"/>
  <c r="R8" i="17"/>
  <c r="S8" i="17"/>
  <c r="T8" i="17"/>
  <c r="U8" i="17"/>
  <c r="V8" i="17"/>
  <c r="W8" i="17"/>
  <c r="B51" i="17"/>
  <c r="G29" i="26"/>
  <c r="I29" i="26"/>
  <c r="I41" i="12"/>
  <c r="F76" i="13"/>
  <c r="G76" i="13"/>
  <c r="G30" i="26"/>
  <c r="I30" i="26"/>
  <c r="I42" i="34"/>
  <c r="I44" i="34"/>
  <c r="O16" i="35"/>
  <c r="O59" i="35"/>
  <c r="B19" i="35"/>
  <c r="B20" i="35"/>
  <c r="B58" i="35"/>
  <c r="G74" i="13"/>
  <c r="P29" i="11"/>
  <c r="P54" i="11"/>
  <c r="AM10" i="35"/>
  <c r="P55" i="11"/>
  <c r="P31" i="11"/>
  <c r="I43" i="12"/>
  <c r="F41" i="20"/>
  <c r="E29" i="41"/>
  <c r="E88" i="41"/>
  <c r="E87" i="41"/>
  <c r="F43" i="20"/>
  <c r="P33" i="11"/>
  <c r="P35" i="11"/>
  <c r="G23" i="24"/>
  <c r="Q33" i="11"/>
  <c r="P38" i="11"/>
  <c r="E6" i="19"/>
  <c r="I8" i="34"/>
  <c r="I13" i="34"/>
  <c r="P56" i="11"/>
  <c r="W9" i="17"/>
  <c r="I7" i="12"/>
  <c r="I12" i="12"/>
  <c r="F7" i="20"/>
  <c r="F12" i="20"/>
  <c r="F26" i="20"/>
  <c r="G14" i="24"/>
  <c r="G34" i="26"/>
  <c r="I34" i="26"/>
  <c r="G48" i="1"/>
  <c r="A48" i="1"/>
  <c r="O9" i="35"/>
  <c r="I27" i="34"/>
  <c r="E24" i="19"/>
  <c r="I37" i="34"/>
  <c r="I36" i="12"/>
  <c r="I26" i="12"/>
  <c r="G24" i="24"/>
  <c r="I37" i="12"/>
  <c r="F36" i="20"/>
  <c r="F37" i="20"/>
  <c r="F45" i="20"/>
  <c r="F47" i="20"/>
  <c r="O13" i="35"/>
  <c r="O58" i="35"/>
  <c r="O56" i="35"/>
  <c r="E27" i="19"/>
  <c r="E29" i="19"/>
  <c r="E64" i="18"/>
  <c r="G9" i="24"/>
  <c r="G10" i="24"/>
  <c r="I38" i="34"/>
  <c r="G33" i="24"/>
  <c r="I45" i="12"/>
  <c r="G40" i="26"/>
  <c r="I40" i="26"/>
  <c r="G13" i="24"/>
  <c r="O15" i="35"/>
  <c r="O18" i="35"/>
  <c r="I46" i="34"/>
  <c r="I48" i="34"/>
  <c r="E75" i="18"/>
  <c r="E76" i="18"/>
  <c r="AN10" i="35"/>
  <c r="E31" i="19"/>
  <c r="I47" i="12"/>
  <c r="E33" i="19"/>
  <c r="E35" i="19"/>
  <c r="F6" i="19"/>
  <c r="E68" i="18"/>
  <c r="E69" i="18"/>
  <c r="E71" i="18"/>
  <c r="AN9" i="35"/>
  <c r="E38" i="19"/>
  <c r="F24" i="19"/>
  <c r="F27" i="19"/>
  <c r="F29" i="19"/>
  <c r="F64" i="18"/>
  <c r="AO10" i="35"/>
  <c r="F31" i="19"/>
  <c r="F75" i="18"/>
  <c r="F76" i="18"/>
  <c r="F68" i="18"/>
  <c r="F33" i="19"/>
  <c r="F38" i="19"/>
  <c r="F69" i="18"/>
  <c r="F71" i="18"/>
  <c r="AO9" i="35"/>
  <c r="F35" i="19"/>
  <c r="G6" i="19"/>
  <c r="G24" i="19"/>
  <c r="G64" i="18"/>
  <c r="G75" i="18"/>
  <c r="G76" i="18"/>
  <c r="G68" i="18"/>
  <c r="G21" i="19"/>
  <c r="G69" i="18"/>
  <c r="G71" i="18"/>
  <c r="AP9" i="35"/>
  <c r="G27" i="19"/>
  <c r="G29" i="19"/>
  <c r="AP10" i="35"/>
  <c r="G31" i="19"/>
  <c r="G33" i="19"/>
  <c r="G38" i="19"/>
  <c r="G35" i="19"/>
  <c r="H6" i="19"/>
  <c r="H24" i="19"/>
  <c r="H27" i="19"/>
  <c r="H29" i="19"/>
  <c r="H64" i="18"/>
  <c r="AQ10" i="35"/>
  <c r="H31" i="19"/>
  <c r="H75" i="18"/>
  <c r="H76" i="18"/>
  <c r="H68" i="18"/>
  <c r="H33" i="19"/>
  <c r="H35" i="19"/>
  <c r="I6" i="19"/>
  <c r="H69" i="18"/>
  <c r="H71" i="18"/>
  <c r="AQ9" i="35"/>
  <c r="H38" i="19"/>
  <c r="I24" i="19"/>
  <c r="I27" i="19"/>
  <c r="I29" i="19"/>
  <c r="I64" i="18"/>
  <c r="AR10" i="35"/>
  <c r="I31" i="19"/>
  <c r="I75" i="18"/>
  <c r="I76" i="18"/>
  <c r="I68" i="18"/>
  <c r="I33" i="19"/>
  <c r="I38" i="19"/>
  <c r="I69" i="18"/>
  <c r="I71" i="18"/>
  <c r="AR9" i="35"/>
  <c r="I35" i="19"/>
  <c r="J6" i="19"/>
  <c r="J24" i="19"/>
  <c r="J64" i="18"/>
  <c r="J75" i="18"/>
  <c r="J76" i="18"/>
  <c r="J68" i="18"/>
  <c r="J21" i="19"/>
  <c r="J69" i="18"/>
  <c r="J71" i="18"/>
  <c r="AS9" i="35"/>
  <c r="J27" i="19"/>
  <c r="J29" i="19"/>
  <c r="AS10" i="35"/>
  <c r="J31" i="19"/>
  <c r="J33" i="19"/>
  <c r="J38" i="19"/>
  <c r="K24" i="19"/>
  <c r="J35" i="19"/>
  <c r="K6" i="19"/>
  <c r="K27" i="19"/>
  <c r="K29" i="19"/>
  <c r="AT10" i="35"/>
  <c r="K64" i="18"/>
  <c r="K75" i="18"/>
  <c r="K76" i="18"/>
  <c r="K31" i="19"/>
  <c r="K68" i="18"/>
  <c r="K33" i="19"/>
  <c r="K38" i="19"/>
  <c r="K35" i="19"/>
  <c r="L6" i="19"/>
  <c r="K69" i="18"/>
  <c r="K71" i="18"/>
  <c r="AT9" i="35"/>
  <c r="L24" i="19"/>
  <c r="L27" i="19"/>
  <c r="L29" i="19"/>
  <c r="L64" i="18"/>
  <c r="AU10" i="35"/>
  <c r="L31" i="19"/>
  <c r="L75" i="18"/>
  <c r="L76" i="18"/>
  <c r="L68" i="18"/>
  <c r="L33" i="19"/>
  <c r="L38" i="19"/>
  <c r="L35" i="19"/>
  <c r="M6" i="19"/>
  <c r="M24" i="19"/>
  <c r="M64" i="18"/>
  <c r="L69" i="18"/>
  <c r="L71" i="18"/>
  <c r="AU9" i="35"/>
  <c r="M75" i="18"/>
  <c r="M76" i="18"/>
  <c r="M68" i="18"/>
  <c r="M21" i="19"/>
  <c r="M69" i="18"/>
  <c r="M71" i="18"/>
  <c r="AV9" i="35"/>
  <c r="M27" i="19"/>
  <c r="M29" i="19"/>
  <c r="AV10" i="35"/>
  <c r="M31" i="19"/>
  <c r="M33" i="19"/>
  <c r="M38" i="19"/>
  <c r="N24" i="19"/>
  <c r="M35" i="19"/>
  <c r="N6" i="19"/>
  <c r="N27" i="19"/>
  <c r="N29" i="19"/>
  <c r="AW10" i="35"/>
  <c r="N64" i="18"/>
  <c r="N31" i="19"/>
  <c r="N33" i="19"/>
  <c r="N38" i="19"/>
  <c r="N75" i="18"/>
  <c r="N76" i="18"/>
  <c r="N35" i="19"/>
  <c r="O6" i="19"/>
  <c r="N68" i="18"/>
  <c r="O24" i="19"/>
  <c r="O27" i="19"/>
  <c r="O29" i="19"/>
  <c r="O64" i="18"/>
  <c r="N69" i="18"/>
  <c r="N71" i="18"/>
  <c r="AW9" i="35"/>
  <c r="AX10" i="35"/>
  <c r="O31" i="19"/>
  <c r="O75" i="18"/>
  <c r="O76" i="18"/>
  <c r="O68" i="18"/>
  <c r="O33" i="19"/>
  <c r="O38" i="19"/>
  <c r="P24" i="19"/>
  <c r="O69" i="18"/>
  <c r="O71" i="18"/>
  <c r="AX9" i="35"/>
  <c r="O35" i="19"/>
  <c r="P6" i="19"/>
  <c r="P64" i="18"/>
  <c r="Q24" i="19"/>
  <c r="G24" i="41"/>
  <c r="P75" i="18"/>
  <c r="P76" i="18"/>
  <c r="P68" i="18"/>
  <c r="Q64" i="18"/>
  <c r="Q68" i="18"/>
  <c r="I73" i="13"/>
  <c r="J73" i="13"/>
  <c r="P21" i="19"/>
  <c r="Q69" i="18"/>
  <c r="Q71" i="18"/>
  <c r="I69" i="13"/>
  <c r="P69" i="18"/>
  <c r="P71" i="18"/>
  <c r="AY9" i="35"/>
  <c r="I76" i="13"/>
  <c r="J76" i="13"/>
  <c r="I41" i="20"/>
  <c r="I74" i="13"/>
  <c r="J69" i="13"/>
  <c r="P27" i="19"/>
  <c r="P29" i="19"/>
  <c r="Q21" i="19"/>
  <c r="G21" i="41"/>
  <c r="G27" i="41"/>
  <c r="Q27" i="19"/>
  <c r="Q29" i="19"/>
  <c r="AY10" i="35"/>
  <c r="P31" i="19"/>
  <c r="J74" i="13"/>
  <c r="D19" i="35"/>
  <c r="D20" i="35"/>
  <c r="D58" i="35"/>
  <c r="I43" i="20"/>
  <c r="F41" i="23"/>
  <c r="I23" i="24"/>
  <c r="G87" i="41"/>
  <c r="G29" i="41"/>
  <c r="G88" i="41"/>
  <c r="F43" i="23"/>
  <c r="K42" i="34"/>
  <c r="P33" i="19"/>
  <c r="P35" i="19"/>
  <c r="K44" i="34"/>
  <c r="Q16" i="35"/>
  <c r="Q59" i="35"/>
  <c r="E6" i="22"/>
  <c r="I7" i="20"/>
  <c r="Q33" i="19"/>
  <c r="I14" i="24"/>
  <c r="P38" i="19"/>
  <c r="E24" i="22"/>
  <c r="I36" i="20"/>
  <c r="F7" i="23"/>
  <c r="I12" i="20"/>
  <c r="I26" i="20"/>
  <c r="K8" i="34"/>
  <c r="F12" i="23"/>
  <c r="E27" i="22"/>
  <c r="E29" i="22"/>
  <c r="E64" i="21"/>
  <c r="I33" i="24"/>
  <c r="I24" i="24"/>
  <c r="F36" i="23"/>
  <c r="I37" i="20"/>
  <c r="I45" i="20"/>
  <c r="I47" i="20"/>
  <c r="I13" i="24"/>
  <c r="K37" i="34"/>
  <c r="F37" i="23"/>
  <c r="AZ10" i="35"/>
  <c r="E31" i="22"/>
  <c r="E75" i="21"/>
  <c r="E76" i="21"/>
  <c r="F26" i="23"/>
  <c r="K13" i="34"/>
  <c r="Q9" i="35"/>
  <c r="Q13" i="35"/>
  <c r="Q58" i="35"/>
  <c r="Q56" i="35"/>
  <c r="E68" i="21"/>
  <c r="E33" i="22"/>
  <c r="E35" i="22"/>
  <c r="F6" i="22"/>
  <c r="I10" i="24"/>
  <c r="I9" i="24"/>
  <c r="K27" i="34"/>
  <c r="F45" i="23"/>
  <c r="K38" i="34"/>
  <c r="Q15" i="35"/>
  <c r="Q18" i="35"/>
  <c r="K46" i="34"/>
  <c r="K48" i="34"/>
  <c r="E69" i="21"/>
  <c r="E71" i="21"/>
  <c r="AZ9" i="35"/>
  <c r="F47" i="23"/>
  <c r="E38" i="22"/>
  <c r="F24" i="22"/>
  <c r="F27" i="22"/>
  <c r="F29" i="22"/>
  <c r="F64" i="21"/>
  <c r="BA10" i="35"/>
  <c r="F31" i="22"/>
  <c r="F75" i="21"/>
  <c r="F76" i="21"/>
  <c r="F68" i="21"/>
  <c r="F33" i="22"/>
  <c r="F38" i="22"/>
  <c r="F69" i="21"/>
  <c r="F71" i="21"/>
  <c r="BA9" i="35"/>
  <c r="F35" i="22"/>
  <c r="G6" i="22"/>
  <c r="G24" i="22"/>
  <c r="G64" i="21"/>
  <c r="G75" i="21"/>
  <c r="G76" i="21"/>
  <c r="G68" i="21"/>
  <c r="G21" i="22"/>
  <c r="G69" i="21"/>
  <c r="G71" i="21"/>
  <c r="BB9" i="35"/>
  <c r="G27" i="22"/>
  <c r="G29" i="22"/>
  <c r="BB10" i="35"/>
  <c r="G31" i="22"/>
  <c r="G33" i="22"/>
  <c r="G38" i="22"/>
  <c r="G35" i="22"/>
  <c r="H6" i="22"/>
  <c r="H24" i="22"/>
  <c r="H27" i="22"/>
  <c r="H29" i="22"/>
  <c r="H64" i="21"/>
  <c r="H75" i="21"/>
  <c r="H76" i="21"/>
  <c r="BC10" i="35"/>
  <c r="H31" i="22"/>
  <c r="H68" i="21"/>
  <c r="H33" i="22"/>
  <c r="H38" i="22"/>
  <c r="H69" i="21"/>
  <c r="H71" i="21"/>
  <c r="BC9" i="35"/>
  <c r="H35" i="22"/>
  <c r="I6" i="22"/>
  <c r="I24" i="22"/>
  <c r="I27" i="22"/>
  <c r="I29" i="22"/>
  <c r="I64" i="21"/>
  <c r="I75" i="21"/>
  <c r="I76" i="21"/>
  <c r="BD10" i="35"/>
  <c r="I31" i="22"/>
  <c r="I68" i="21"/>
  <c r="I33" i="22"/>
  <c r="I35" i="22"/>
  <c r="J6" i="22"/>
  <c r="I38" i="22"/>
  <c r="I69" i="21"/>
  <c r="I71" i="21"/>
  <c r="BD9" i="35"/>
  <c r="J24" i="22"/>
  <c r="J64" i="21"/>
  <c r="J75" i="21"/>
  <c r="J76" i="21"/>
  <c r="J68" i="21"/>
  <c r="J21" i="22"/>
  <c r="J69" i="21"/>
  <c r="J71" i="21"/>
  <c r="BE9" i="35"/>
  <c r="J27" i="22"/>
  <c r="J29" i="22"/>
  <c r="BE10" i="35"/>
  <c r="J31" i="22"/>
  <c r="J33" i="22"/>
  <c r="J38" i="22"/>
  <c r="K24" i="22"/>
  <c r="J35" i="22"/>
  <c r="K6" i="22"/>
  <c r="K27" i="22"/>
  <c r="K29" i="22"/>
  <c r="BF10" i="35"/>
  <c r="K64" i="21"/>
  <c r="K31" i="22"/>
  <c r="K33" i="22"/>
  <c r="K38" i="22"/>
  <c r="K75" i="21"/>
  <c r="K76" i="21"/>
  <c r="K35" i="22"/>
  <c r="L6" i="22"/>
  <c r="K68" i="21"/>
  <c r="L24" i="22"/>
  <c r="L27" i="22"/>
  <c r="L29" i="22"/>
  <c r="L64" i="21"/>
  <c r="K69" i="21"/>
  <c r="K71" i="21"/>
  <c r="BF9" i="35"/>
  <c r="BG10" i="35"/>
  <c r="L31" i="22"/>
  <c r="L75" i="21"/>
  <c r="L76" i="21"/>
  <c r="L68" i="21"/>
  <c r="L33" i="22"/>
  <c r="L38" i="22"/>
  <c r="M24" i="22"/>
  <c r="L69" i="21"/>
  <c r="L71" i="21"/>
  <c r="BG9" i="35"/>
  <c r="L35" i="22"/>
  <c r="M6" i="22"/>
  <c r="M64" i="21"/>
  <c r="M75" i="21"/>
  <c r="M76" i="21"/>
  <c r="M68" i="21"/>
  <c r="M21" i="22"/>
  <c r="M69" i="21"/>
  <c r="M71" i="21"/>
  <c r="BH9" i="35"/>
  <c r="M27" i="22"/>
  <c r="M29" i="22"/>
  <c r="BH10" i="35"/>
  <c r="M31" i="22"/>
  <c r="M33" i="22"/>
  <c r="M38" i="22"/>
  <c r="N24" i="22"/>
  <c r="M35" i="22"/>
  <c r="N6" i="22"/>
  <c r="N27" i="22"/>
  <c r="N29" i="22"/>
  <c r="BI10" i="35"/>
  <c r="N64" i="21"/>
  <c r="N31" i="22"/>
  <c r="N33" i="22"/>
  <c r="N38" i="22"/>
  <c r="N75" i="21"/>
  <c r="N76" i="21"/>
  <c r="N35" i="22"/>
  <c r="O6" i="22"/>
  <c r="N68" i="21"/>
  <c r="O24" i="22"/>
  <c r="O27" i="22"/>
  <c r="O29" i="22"/>
  <c r="O64" i="21"/>
  <c r="N69" i="21"/>
  <c r="N71" i="21"/>
  <c r="BI9" i="35"/>
  <c r="BJ10" i="35"/>
  <c r="O31" i="22"/>
  <c r="O75" i="21"/>
  <c r="O76" i="21"/>
  <c r="O68" i="21"/>
  <c r="O33" i="22"/>
  <c r="O38" i="22"/>
  <c r="P24" i="22"/>
  <c r="O69" i="21"/>
  <c r="O71" i="21"/>
  <c r="BJ9" i="35"/>
  <c r="O35" i="22"/>
  <c r="P6" i="22"/>
  <c r="P64" i="21"/>
  <c r="Q24" i="22"/>
  <c r="I24" i="41"/>
  <c r="P75" i="21"/>
  <c r="P76" i="21"/>
  <c r="P68" i="21"/>
  <c r="P69" i="21"/>
  <c r="P71" i="21"/>
  <c r="BK9" i="35"/>
  <c r="Q64" i="21"/>
  <c r="L69" i="13"/>
  <c r="Q68" i="21"/>
  <c r="L73" i="13"/>
  <c r="M73" i="13"/>
  <c r="P21" i="22"/>
  <c r="Q69" i="21"/>
  <c r="Q71" i="21"/>
  <c r="P27" i="22"/>
  <c r="P29" i="22"/>
  <c r="Q21" i="22"/>
  <c r="M69" i="13"/>
  <c r="L74" i="13"/>
  <c r="L76" i="13"/>
  <c r="M76" i="13"/>
  <c r="I41" i="23"/>
  <c r="F41" i="32"/>
  <c r="BK10" i="35"/>
  <c r="P31" i="22"/>
  <c r="F19" i="35"/>
  <c r="F20" i="35"/>
  <c r="F58" i="35"/>
  <c r="M74" i="13"/>
  <c r="I21" i="41"/>
  <c r="I27" i="41"/>
  <c r="Q27" i="22"/>
  <c r="Q29" i="22"/>
  <c r="N42" i="34"/>
  <c r="I43" i="23"/>
  <c r="I29" i="41"/>
  <c r="I88" i="41"/>
  <c r="I87" i="41"/>
  <c r="F43" i="32"/>
  <c r="P33" i="22"/>
  <c r="P35" i="22"/>
  <c r="N44" i="34"/>
  <c r="S16" i="35"/>
  <c r="S59" i="35"/>
  <c r="K23" i="24"/>
  <c r="E6" i="30"/>
  <c r="I7" i="23"/>
  <c r="Q33" i="22"/>
  <c r="K14" i="24"/>
  <c r="P38" i="22"/>
  <c r="E24" i="30"/>
  <c r="E64" i="28"/>
  <c r="I36" i="23"/>
  <c r="N8" i="34"/>
  <c r="F7" i="32"/>
  <c r="F12" i="32"/>
  <c r="F26" i="32"/>
  <c r="I12" i="23"/>
  <c r="E75" i="28"/>
  <c r="E76" i="28"/>
  <c r="E68" i="28"/>
  <c r="I26" i="23"/>
  <c r="N13" i="34"/>
  <c r="S9" i="35"/>
  <c r="E27" i="30"/>
  <c r="E29" i="30"/>
  <c r="E31" i="30"/>
  <c r="N37" i="34"/>
  <c r="F36" i="32"/>
  <c r="F37" i="32"/>
  <c r="F45" i="32"/>
  <c r="F47" i="32"/>
  <c r="I37" i="23"/>
  <c r="E69" i="28"/>
  <c r="E71" i="28"/>
  <c r="K13" i="24"/>
  <c r="I45" i="23"/>
  <c r="N38" i="34"/>
  <c r="S15" i="35"/>
  <c r="S18" i="35"/>
  <c r="K10" i="24"/>
  <c r="K9" i="24"/>
  <c r="E33" i="30"/>
  <c r="E35" i="30"/>
  <c r="F6" i="30"/>
  <c r="K24" i="24"/>
  <c r="N27" i="34"/>
  <c r="K33" i="24"/>
  <c r="S56" i="35"/>
  <c r="S13" i="35"/>
  <c r="S58" i="35"/>
  <c r="N46" i="34"/>
  <c r="N48" i="34"/>
  <c r="E38" i="30"/>
  <c r="I47" i="23"/>
  <c r="F24" i="30"/>
  <c r="F64" i="28"/>
  <c r="F75" i="28"/>
  <c r="F76" i="28"/>
  <c r="F68" i="28"/>
  <c r="F27" i="30"/>
  <c r="F29" i="30"/>
  <c r="F31" i="30"/>
  <c r="F69" i="28"/>
  <c r="F71" i="28"/>
  <c r="F33" i="30"/>
  <c r="F35" i="30"/>
  <c r="G6" i="30"/>
  <c r="F38" i="30"/>
  <c r="G24" i="30"/>
  <c r="G64" i="28"/>
  <c r="G75" i="28"/>
  <c r="G76" i="28"/>
  <c r="G68" i="28"/>
  <c r="G21" i="30"/>
  <c r="G27" i="30"/>
  <c r="G29" i="30"/>
  <c r="G31" i="30"/>
  <c r="G69" i="28"/>
  <c r="G71" i="28"/>
  <c r="G33" i="30"/>
  <c r="G38" i="30"/>
  <c r="G35" i="30"/>
  <c r="H6" i="30"/>
  <c r="H24" i="30"/>
  <c r="H64" i="28"/>
  <c r="H75" i="28"/>
  <c r="H76" i="28"/>
  <c r="H68" i="28"/>
  <c r="H27" i="30"/>
  <c r="H29" i="30"/>
  <c r="H31" i="30"/>
  <c r="H69" i="28"/>
  <c r="H71" i="28"/>
  <c r="H33" i="30"/>
  <c r="H38" i="30"/>
  <c r="H35" i="30"/>
  <c r="I6" i="30"/>
  <c r="I24" i="30"/>
  <c r="I64" i="28"/>
  <c r="I75" i="28"/>
  <c r="I76" i="28"/>
  <c r="I68" i="28"/>
  <c r="I27" i="30"/>
  <c r="I29" i="30"/>
  <c r="I31" i="30"/>
  <c r="I69" i="28"/>
  <c r="I71" i="28"/>
  <c r="I33" i="30"/>
  <c r="I38" i="30"/>
  <c r="I35" i="30"/>
  <c r="J6" i="30"/>
  <c r="J24" i="30"/>
  <c r="J64" i="28"/>
  <c r="J75" i="28"/>
  <c r="J76" i="28"/>
  <c r="J68" i="28"/>
  <c r="J21" i="30"/>
  <c r="J69" i="28"/>
  <c r="J71" i="28"/>
  <c r="J27" i="30"/>
  <c r="J29" i="30"/>
  <c r="J31" i="30"/>
  <c r="J33" i="30"/>
  <c r="J38" i="30"/>
  <c r="K24" i="30"/>
  <c r="K27" i="30"/>
  <c r="K29" i="30"/>
  <c r="K64" i="28"/>
  <c r="J35" i="30"/>
  <c r="K6" i="30"/>
  <c r="K31" i="30"/>
  <c r="K75" i="28"/>
  <c r="K76" i="28"/>
  <c r="K68" i="28"/>
  <c r="K69" i="28"/>
  <c r="K71" i="28"/>
  <c r="K33" i="30"/>
  <c r="K38" i="30"/>
  <c r="L24" i="30"/>
  <c r="L27" i="30"/>
  <c r="L29" i="30"/>
  <c r="L64" i="28"/>
  <c r="K35" i="30"/>
  <c r="L6" i="30"/>
  <c r="L31" i="30"/>
  <c r="L33" i="30"/>
  <c r="L38" i="30"/>
  <c r="M24" i="30"/>
  <c r="L75" i="28"/>
  <c r="L76" i="28"/>
  <c r="L68" i="28"/>
  <c r="M64" i="28"/>
  <c r="L69" i="28"/>
  <c r="L71" i="28"/>
  <c r="L35" i="30"/>
  <c r="M6" i="30"/>
  <c r="M75" i="28"/>
  <c r="M76" i="28"/>
  <c r="M68" i="28"/>
  <c r="M21" i="30"/>
  <c r="M27" i="30"/>
  <c r="M29" i="30"/>
  <c r="M31" i="30"/>
  <c r="M69" i="28"/>
  <c r="M71" i="28"/>
  <c r="M33" i="30"/>
  <c r="M38" i="30"/>
  <c r="N24" i="30"/>
  <c r="M35" i="30"/>
  <c r="N6" i="30"/>
  <c r="N27" i="30"/>
  <c r="N29" i="30"/>
  <c r="N64" i="28"/>
  <c r="N31" i="30"/>
  <c r="N33" i="30"/>
  <c r="N35" i="30"/>
  <c r="O6" i="30"/>
  <c r="N75" i="28"/>
  <c r="N76" i="28"/>
  <c r="N68" i="28"/>
  <c r="N69" i="28"/>
  <c r="N71" i="28"/>
  <c r="N38" i="30"/>
  <c r="O24" i="30"/>
  <c r="O27" i="30"/>
  <c r="O29" i="30"/>
  <c r="O31" i="30"/>
  <c r="O64" i="28"/>
  <c r="O33" i="30"/>
  <c r="O75" i="28"/>
  <c r="O76" i="28"/>
  <c r="O68" i="28"/>
  <c r="O38" i="30"/>
  <c r="O69" i="28"/>
  <c r="O71" i="28"/>
  <c r="O35" i="30"/>
  <c r="P6" i="30"/>
  <c r="P24" i="30"/>
  <c r="P64" i="28"/>
  <c r="Q24" i="30"/>
  <c r="K24" i="41"/>
  <c r="K27" i="41"/>
  <c r="K87" i="41"/>
  <c r="K29" i="41"/>
  <c r="K88" i="41"/>
  <c r="P75" i="28"/>
  <c r="P76" i="28"/>
  <c r="P68" i="28"/>
  <c r="P69" i="28"/>
  <c r="P71" i="28"/>
  <c r="Q64" i="28"/>
  <c r="O69" i="13"/>
  <c r="Q68" i="28"/>
  <c r="O73" i="13"/>
  <c r="P73" i="13"/>
  <c r="P21" i="30"/>
  <c r="Q69" i="28"/>
  <c r="Q71" i="28"/>
  <c r="O76" i="13"/>
  <c r="P76" i="13"/>
  <c r="P27" i="30"/>
  <c r="P29" i="30"/>
  <c r="P31" i="30"/>
  <c r="Q21" i="30"/>
  <c r="Q27" i="30"/>
  <c r="Q29" i="30"/>
  <c r="O74" i="13"/>
  <c r="P74" i="13"/>
  <c r="P69" i="13"/>
  <c r="I41" i="32"/>
  <c r="F41" i="33"/>
  <c r="P33" i="30"/>
  <c r="I43" i="32"/>
  <c r="Q33" i="30"/>
  <c r="M14" i="24"/>
  <c r="P38" i="30"/>
  <c r="P42" i="34"/>
  <c r="F43" i="33"/>
  <c r="M23" i="24"/>
  <c r="P35" i="30"/>
  <c r="E6" i="31"/>
  <c r="I7" i="32"/>
  <c r="P44" i="34"/>
  <c r="E24" i="31"/>
  <c r="I36" i="32"/>
  <c r="E27" i="31"/>
  <c r="E29" i="31"/>
  <c r="E64" i="29"/>
  <c r="F36" i="33"/>
  <c r="I37" i="32"/>
  <c r="F7" i="33"/>
  <c r="I12" i="32"/>
  <c r="I26" i="32"/>
  <c r="E31" i="31"/>
  <c r="E33" i="31"/>
  <c r="E75" i="29"/>
  <c r="E76" i="29"/>
  <c r="E68" i="29"/>
  <c r="M33" i="24"/>
  <c r="M24" i="24"/>
  <c r="F37" i="33"/>
  <c r="P37" i="34"/>
  <c r="E35" i="31"/>
  <c r="F6" i="31"/>
  <c r="E38" i="31"/>
  <c r="F12" i="33"/>
  <c r="P8" i="34"/>
  <c r="I45" i="32"/>
  <c r="M13" i="24"/>
  <c r="M10" i="24"/>
  <c r="E69" i="29"/>
  <c r="E71" i="29"/>
  <c r="I47" i="32"/>
  <c r="I49" i="32"/>
  <c r="P13" i="34"/>
  <c r="M9" i="24"/>
  <c r="F26" i="33"/>
  <c r="F24" i="31"/>
  <c r="P38" i="34"/>
  <c r="F45" i="33"/>
  <c r="F27" i="31"/>
  <c r="F29" i="31"/>
  <c r="F31" i="31"/>
  <c r="F64" i="29"/>
  <c r="P27" i="34"/>
  <c r="F47" i="33"/>
  <c r="F49" i="33"/>
  <c r="P46" i="34"/>
  <c r="F33" i="31"/>
  <c r="F38" i="31"/>
  <c r="F75" i="29"/>
  <c r="F76" i="29"/>
  <c r="F68" i="29"/>
  <c r="G24" i="31"/>
  <c r="F35" i="31"/>
  <c r="G6" i="31"/>
  <c r="P48" i="34"/>
  <c r="G64" i="29"/>
  <c r="F69" i="29"/>
  <c r="F71" i="29"/>
  <c r="G75" i="29"/>
  <c r="G76" i="29"/>
  <c r="G68" i="29"/>
  <c r="G21" i="31"/>
  <c r="G27" i="31"/>
  <c r="G29" i="31"/>
  <c r="G31" i="31"/>
  <c r="G33" i="31"/>
  <c r="G38" i="31"/>
  <c r="G35" i="31"/>
  <c r="H6" i="31"/>
  <c r="G69" i="29"/>
  <c r="G71" i="29"/>
  <c r="H24" i="31"/>
  <c r="H27" i="31"/>
  <c r="H29" i="31"/>
  <c r="H31" i="31"/>
  <c r="H33" i="31"/>
  <c r="H38" i="31"/>
  <c r="H64" i="29"/>
  <c r="H75" i="29"/>
  <c r="H76" i="29"/>
  <c r="H68" i="29"/>
  <c r="I24" i="31"/>
  <c r="H35" i="31"/>
  <c r="I6" i="31"/>
  <c r="I27" i="31"/>
  <c r="I29" i="31"/>
  <c r="I31" i="31"/>
  <c r="I33" i="31"/>
  <c r="I38" i="31"/>
  <c r="J24" i="31"/>
  <c r="I64" i="29"/>
  <c r="H69" i="29"/>
  <c r="H71" i="29"/>
  <c r="J64" i="29"/>
  <c r="I75" i="29"/>
  <c r="I76" i="29"/>
  <c r="I68" i="29"/>
  <c r="I35" i="31"/>
  <c r="J6" i="31"/>
  <c r="J75" i="29"/>
  <c r="J76" i="29"/>
  <c r="J68" i="29"/>
  <c r="J21" i="31"/>
  <c r="I69" i="29"/>
  <c r="I71" i="29"/>
  <c r="J69" i="29"/>
  <c r="J71" i="29"/>
  <c r="J27" i="31"/>
  <c r="J29" i="31"/>
  <c r="J31" i="31"/>
  <c r="J33" i="31"/>
  <c r="J38" i="31"/>
  <c r="K24" i="31"/>
  <c r="K27" i="31"/>
  <c r="K29" i="31"/>
  <c r="K64" i="29"/>
  <c r="J35" i="31"/>
  <c r="K6" i="31"/>
  <c r="K31" i="31"/>
  <c r="K33" i="31"/>
  <c r="K38" i="31"/>
  <c r="L24" i="31"/>
  <c r="L27" i="31"/>
  <c r="L29" i="31"/>
  <c r="L64" i="29"/>
  <c r="K75" i="29"/>
  <c r="K76" i="29"/>
  <c r="K68" i="29"/>
  <c r="K35" i="31"/>
  <c r="L6" i="31"/>
  <c r="L75" i="29"/>
  <c r="L76" i="29"/>
  <c r="L68" i="29"/>
  <c r="L69" i="29"/>
  <c r="L71" i="29"/>
  <c r="L31" i="31"/>
  <c r="K69" i="29"/>
  <c r="K71" i="29"/>
  <c r="L33" i="31"/>
  <c r="L38" i="31"/>
  <c r="M24" i="31"/>
  <c r="M64" i="29"/>
  <c r="L35" i="31"/>
  <c r="M6" i="31"/>
  <c r="M75" i="29"/>
  <c r="M76" i="29"/>
  <c r="M68" i="29"/>
  <c r="M21" i="31"/>
  <c r="M27" i="31"/>
  <c r="M29" i="31"/>
  <c r="M31" i="31"/>
  <c r="M33" i="31"/>
  <c r="M38" i="31"/>
  <c r="N24" i="31"/>
  <c r="M69" i="29"/>
  <c r="M71" i="29"/>
  <c r="M35" i="31"/>
  <c r="N6" i="31"/>
  <c r="N27" i="31"/>
  <c r="N29" i="31"/>
  <c r="N64" i="29"/>
  <c r="N75" i="29"/>
  <c r="N76" i="29"/>
  <c r="N68" i="29"/>
  <c r="N31" i="31"/>
  <c r="N33" i="31"/>
  <c r="N38" i="31"/>
  <c r="O24" i="31"/>
  <c r="N35" i="31"/>
  <c r="O6" i="31"/>
  <c r="O27" i="31"/>
  <c r="O29" i="31"/>
  <c r="O31" i="31"/>
  <c r="O33" i="31"/>
  <c r="O38" i="31"/>
  <c r="P24" i="31"/>
  <c r="P64" i="29"/>
  <c r="O64" i="29"/>
  <c r="N69" i="29"/>
  <c r="N71" i="29"/>
  <c r="P75" i="29"/>
  <c r="Q64" i="29"/>
  <c r="O75" i="29"/>
  <c r="O76" i="29"/>
  <c r="O68" i="29"/>
  <c r="Q24" i="31"/>
  <c r="O35" i="31"/>
  <c r="P6" i="31"/>
  <c r="P76" i="29"/>
  <c r="P68" i="29"/>
  <c r="Q68" i="29"/>
  <c r="R73" i="13"/>
  <c r="S73" i="13"/>
  <c r="O69" i="29"/>
  <c r="O71" i="29"/>
  <c r="R69" i="13"/>
  <c r="M24" i="41"/>
  <c r="M27" i="41"/>
  <c r="M29" i="41"/>
  <c r="P69" i="29"/>
  <c r="P71" i="29"/>
  <c r="Q69" i="29"/>
  <c r="Q71" i="29"/>
  <c r="I41" i="33"/>
  <c r="P21" i="31"/>
  <c r="S69" i="13"/>
  <c r="R74" i="13"/>
  <c r="S74" i="13"/>
  <c r="R76" i="13"/>
  <c r="S76" i="13"/>
  <c r="Q21" i="31"/>
  <c r="Q27" i="31"/>
  <c r="Q29" i="31"/>
  <c r="P27" i="31"/>
  <c r="P29" i="31"/>
  <c r="P31" i="31"/>
  <c r="I43" i="33"/>
  <c r="S42" i="34"/>
  <c r="P33" i="31"/>
  <c r="S44" i="34"/>
  <c r="O23" i="24"/>
  <c r="P38" i="31"/>
  <c r="I36" i="33"/>
  <c r="Q33" i="31"/>
  <c r="O14" i="24"/>
  <c r="P35" i="31"/>
  <c r="I7" i="33"/>
  <c r="S8" i="34"/>
  <c r="I12" i="33"/>
  <c r="I37" i="33"/>
  <c r="S37" i="34"/>
  <c r="O13" i="24"/>
  <c r="I45" i="33"/>
  <c r="S38" i="34"/>
  <c r="O10" i="24"/>
  <c r="I26" i="33"/>
  <c r="S13" i="34"/>
  <c r="O9" i="24"/>
  <c r="S46" i="34"/>
  <c r="I49" i="33"/>
  <c r="O33" i="24"/>
  <c r="O24" i="24"/>
  <c r="S27" i="34"/>
  <c r="I47" i="33"/>
  <c r="S48" i="34"/>
</calcChain>
</file>

<file path=xl/comments1.xml><?xml version="1.0" encoding="utf-8"?>
<comments xmlns="http://schemas.openxmlformats.org/spreadsheetml/2006/main">
  <authors>
    <author xml:space="preserve"> Ronald L Dillon</author>
  </authors>
  <commentList>
    <comment ref="F27" authorId="0" shapeId="0">
      <text>
        <r>
          <rPr>
            <sz val="8"/>
            <color indexed="81"/>
            <rFont val="Tahoma"/>
            <family val="2"/>
          </rPr>
          <t>www.irs.gov/pub/irs-pdf/p15.pdf</t>
        </r>
      </text>
    </comment>
    <comment ref="F28" authorId="0" shapeId="0">
      <text>
        <r>
          <rPr>
            <b/>
            <sz val="8"/>
            <color indexed="81"/>
            <rFont val="Tahoma"/>
            <family val="2"/>
          </rPr>
          <t>www.irs.gov/pub/irs-pdf/p15.pdf</t>
        </r>
      </text>
    </comment>
  </commentList>
</comments>
</file>

<file path=xl/comments2.xml><?xml version="1.0" encoding="utf-8"?>
<comments xmlns="http://schemas.openxmlformats.org/spreadsheetml/2006/main">
  <authors>
    <author>Jack Hess</author>
  </authors>
  <commentList>
    <comment ref="G9" authorId="0" shapeId="0">
      <text>
        <r>
          <rPr>
            <b/>
            <sz val="8"/>
            <color indexed="81"/>
            <rFont val="Tahoma"/>
            <family val="2"/>
          </rPr>
          <t>An indication of a company's ability to meet short-term debt obligations.</t>
        </r>
      </text>
    </comment>
    <comment ref="G10" authorId="0" shapeId="0">
      <text>
        <r>
          <rPr>
            <b/>
            <sz val="8"/>
            <color indexed="81"/>
            <rFont val="Tahoma"/>
            <family val="2"/>
          </rPr>
          <t>The ratio between all assets quickly convertible into cash and current liabilities. Measures a company's liquidity. Also called acid-test ratio.</t>
        </r>
      </text>
    </comment>
    <comment ref="G13" authorId="0" shapeId="0">
      <text>
        <r>
          <rPr>
            <b/>
            <sz val="8"/>
            <color indexed="81"/>
            <rFont val="Tahoma"/>
            <family val="2"/>
          </rPr>
          <t>This ratio expresses the relationship between capital contributed by creditors and that contributed by owners.</t>
        </r>
      </text>
    </comment>
    <comment ref="G14" authorId="0" shapeId="0">
      <text>
        <r>
          <rPr>
            <b/>
            <sz val="8"/>
            <color indexed="81"/>
            <rFont val="Tahoma"/>
            <family val="2"/>
          </rPr>
          <t>This ratio indicates how well your cash flow covers debt and the capability of the business to take on additional debt.</t>
        </r>
      </text>
    </comment>
    <comment ref="G17" authorId="0" shapeId="0">
      <text>
        <r>
          <rPr>
            <b/>
            <sz val="8"/>
            <color indexed="81"/>
            <rFont val="Tahoma"/>
            <family val="2"/>
          </rPr>
          <t>This ratio calculates the percentage of increase (or decrease) in sales between the current year and the previous year.</t>
        </r>
      </text>
    </comment>
    <comment ref="G18" authorId="0" shapeId="0">
      <text>
        <r>
          <rPr>
            <b/>
            <sz val="8"/>
            <color indexed="81"/>
            <rFont val="Tahoma"/>
            <family val="2"/>
          </rPr>
          <t>The percentage of sales used to pay for the COGS (expenses which directly vary with sales) is expressed in this ratio.</t>
        </r>
      </text>
    </comment>
    <comment ref="G19" authorId="0" shapeId="0">
      <text>
        <r>
          <rPr>
            <b/>
            <sz val="8"/>
            <color indexed="81"/>
            <rFont val="Tahoma"/>
            <family val="2"/>
          </rPr>
          <t>This ratio indicates how much profit is earned on your products without consideration of indirect costs, selling and administration costs.</t>
        </r>
      </text>
    </comment>
    <comment ref="G20" authorId="0" shapeId="0">
      <text>
        <r>
          <rPr>
            <b/>
            <sz val="8"/>
            <color indexed="81"/>
            <rFont val="Tahoma"/>
            <family val="2"/>
          </rPr>
          <t>This ratio measures the percentage of selling, general and administrative costs to your amount of sales.</t>
        </r>
      </text>
    </comment>
    <comment ref="G22" authorId="0" shapeId="0">
      <text>
        <r>
          <rPr>
            <b/>
            <sz val="8"/>
            <color indexed="81"/>
            <rFont val="Tahoma"/>
            <family val="2"/>
          </rPr>
          <t>Net profit margin shows how much profit comes from every dollar of sales.</t>
        </r>
      </text>
    </comment>
    <comment ref="G23" authorId="0" shapeId="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G24" authorId="0" shapeId="0">
      <text>
        <r>
          <rPr>
            <b/>
            <sz val="8"/>
            <color indexed="81"/>
            <rFont val="Tahoma"/>
            <family val="2"/>
          </rPr>
          <t>This ratio measures how effectively assets are used to generate a return.</t>
        </r>
      </text>
    </comment>
    <comment ref="G25" authorId="0" shapeId="0">
      <text>
        <r>
          <rPr>
            <b/>
            <sz val="8"/>
            <color indexed="81"/>
            <rFont val="Tahoma"/>
            <family val="2"/>
          </rPr>
          <t>This ratio measures the owner's compensation as a percentage of sales.</t>
        </r>
      </text>
    </comment>
    <comment ref="G28" authorId="0" shapeId="0">
      <text>
        <r>
          <rPr>
            <b/>
            <sz val="8"/>
            <color indexed="81"/>
            <rFont val="Tahoma"/>
            <family val="2"/>
          </rPr>
          <t>Days in receivable calculates the average number of days it takes to collect your account receivable (number of days of sales in receivables).</t>
        </r>
      </text>
    </comment>
    <comment ref="G29" authorId="0" shapeId="0">
      <text>
        <r>
          <rPr>
            <b/>
            <sz val="8"/>
            <color indexed="81"/>
            <rFont val="Tahoma"/>
            <family val="2"/>
          </rPr>
          <t>This ratio tells you the number of times accounts receivable turnover during the year.</t>
        </r>
      </text>
    </comment>
    <comment ref="G30" authorId="0" shapeId="0">
      <text>
        <r>
          <rPr>
            <b/>
            <sz val="8"/>
            <color indexed="81"/>
            <rFont val="Tahoma"/>
            <family val="2"/>
          </rPr>
          <t>This ratio shows the average number of days it will take to sell your inventory.</t>
        </r>
      </text>
    </comment>
    <comment ref="G32" authorId="0" shapeId="0">
      <text>
        <r>
          <rPr>
            <b/>
            <sz val="8"/>
            <color indexed="81"/>
            <rFont val="Tahoma"/>
            <family val="2"/>
          </rPr>
          <t>This ratio calculates the number of times inventory is turned over (or sold) during the year.</t>
        </r>
      </text>
    </comment>
    <comment ref="G33" authorId="0" shapeId="0">
      <text>
        <r>
          <rPr>
            <b/>
            <sz val="8"/>
            <color indexed="81"/>
            <rFont val="Tahoma"/>
            <family val="2"/>
          </rPr>
          <t>This ratio indicates how efficiently your business generates sales on every dollar of assets.</t>
        </r>
      </text>
    </comment>
    <comment ref="G34" authorId="0" shapeId="0">
      <text>
        <r>
          <rPr>
            <b/>
            <sz val="8"/>
            <color indexed="81"/>
            <rFont val="Tahoma"/>
            <family val="2"/>
          </rPr>
          <t>Days in payable calculates the average number of days it takes to pay your account payable (number of days of cost of sales in payables).</t>
        </r>
      </text>
    </comment>
  </commentList>
</comments>
</file>

<file path=xl/sharedStrings.xml><?xml version="1.0" encoding="utf-8"?>
<sst xmlns="http://schemas.openxmlformats.org/spreadsheetml/2006/main" count="1101" uniqueCount="379">
  <si>
    <t>Required Start-Up Funds</t>
  </si>
  <si>
    <t>Amount</t>
  </si>
  <si>
    <t>Totals</t>
  </si>
  <si>
    <t>Depreciation</t>
  </si>
  <si>
    <t>Notes</t>
  </si>
  <si>
    <t>Fixed Assets</t>
  </si>
  <si>
    <t>Buildings</t>
  </si>
  <si>
    <t>Leasehold Improvements</t>
  </si>
  <si>
    <t>Equipment</t>
  </si>
  <si>
    <t>Furniture and Fixtures</t>
  </si>
  <si>
    <t>Vehicles</t>
  </si>
  <si>
    <t>Other Fixed Assets</t>
  </si>
  <si>
    <t>Total Fixed Assets</t>
  </si>
  <si>
    <t>Operating Capital</t>
  </si>
  <si>
    <t>Pre-Opening Salaries and Wages</t>
  </si>
  <si>
    <t>Prepaid Insurance Premiums</t>
  </si>
  <si>
    <t>Legal and Accounting Fees</t>
  </si>
  <si>
    <t>Rent Deposits</t>
  </si>
  <si>
    <t>Utility Deposits</t>
  </si>
  <si>
    <t>Supplies</t>
  </si>
  <si>
    <t>Licenses</t>
  </si>
  <si>
    <t>Other Initial Start-Up Costs</t>
  </si>
  <si>
    <t>Working Capital (Cash On Hand)</t>
  </si>
  <si>
    <t>Total Operating Capital</t>
  </si>
  <si>
    <t>Total Required Funds</t>
  </si>
  <si>
    <t xml:space="preserve"> years</t>
  </si>
  <si>
    <t>Sources of Funding</t>
  </si>
  <si>
    <t>Commercial Loan</t>
  </si>
  <si>
    <t>Term in Months</t>
  </si>
  <si>
    <t>Commercial Mortgage</t>
  </si>
  <si>
    <t>Total Sources of Funding</t>
  </si>
  <si>
    <t>Monthly Payments</t>
  </si>
  <si>
    <t>Loan Rate</t>
  </si>
  <si>
    <t>Advertising and Promotions</t>
  </si>
  <si>
    <t>Additional Loans or Debt</t>
  </si>
  <si>
    <t>Price Per Unit</t>
  </si>
  <si>
    <t>Variable Cost Per Unit</t>
  </si>
  <si>
    <t>Variable Costs</t>
  </si>
  <si>
    <t>Gross Margin</t>
  </si>
  <si>
    <t>Profit</t>
  </si>
  <si>
    <t>Breakeven Sales Revenue</t>
  </si>
  <si>
    <t>Breakeven Sales Units</t>
  </si>
  <si>
    <t>Projected Unit Sales</t>
  </si>
  <si>
    <t>Year One</t>
  </si>
  <si>
    <t>Year Three</t>
  </si>
  <si>
    <t>Assumptions</t>
  </si>
  <si>
    <t>Projected Revenue</t>
  </si>
  <si>
    <t>Seasonality Factor</t>
  </si>
  <si>
    <t>Projected Sales Forecast</t>
  </si>
  <si>
    <t>Gross Margin Per Unit</t>
  </si>
  <si>
    <t>Products and Services</t>
  </si>
  <si>
    <t xml:space="preserve">          %</t>
  </si>
  <si>
    <t>Monthly</t>
  </si>
  <si>
    <t>Year Two</t>
  </si>
  <si>
    <t>Salaries and Wages</t>
  </si>
  <si>
    <t>Owner's Compensation</t>
  </si>
  <si>
    <t>Salaries</t>
  </si>
  <si>
    <t>Wages</t>
  </si>
  <si>
    <t>Full-Time Employees</t>
  </si>
  <si>
    <t>Estimated Rate Per Hour</t>
  </si>
  <si>
    <t>Part-Time Employees</t>
  </si>
  <si>
    <t>Independent Contractors</t>
  </si>
  <si>
    <t>Total Salaries and Wages</t>
  </si>
  <si>
    <t>Estimated Hours Per Week</t>
  </si>
  <si>
    <t>Payroll Taxes and Benefits</t>
  </si>
  <si>
    <t>Federal Unemployment Tax (FUTA)</t>
  </si>
  <si>
    <t>State Unemployment Tax (SUTA)</t>
  </si>
  <si>
    <t>Worker's Compensation</t>
  </si>
  <si>
    <t>Salaries and Related Expenses</t>
  </si>
  <si>
    <t>Total Payroll Taxes and Benefits</t>
  </si>
  <si>
    <t>Employee Health Insurance</t>
  </si>
  <si>
    <t>Employee Pension Programs</t>
  </si>
  <si>
    <t>Other Employee Benefit Programs</t>
  </si>
  <si>
    <t>Percent Change</t>
  </si>
  <si>
    <t>Social Security</t>
  </si>
  <si>
    <t>Medicare</t>
  </si>
  <si>
    <t>#</t>
  </si>
  <si>
    <t>Fixed Operating Expenses</t>
  </si>
  <si>
    <t>Expenses</t>
  </si>
  <si>
    <t>Advertising</t>
  </si>
  <si>
    <t>Car and Truck Expenses</t>
  </si>
  <si>
    <t>Contract Labor</t>
  </si>
  <si>
    <t>Customer Discounts and Refunds</t>
  </si>
  <si>
    <t>Insurance (Liability and Property)</t>
  </si>
  <si>
    <t>Legal and Professional Fees</t>
  </si>
  <si>
    <t>Postage and Delivery</t>
  </si>
  <si>
    <t>Travel</t>
  </si>
  <si>
    <t>Total Expenses</t>
  </si>
  <si>
    <t>Dues and Subscriptions</t>
  </si>
  <si>
    <t>Telephone and Communications</t>
  </si>
  <si>
    <t>Other Expenses</t>
  </si>
  <si>
    <t>Interest</t>
  </si>
  <si>
    <t>Total Other Expenses</t>
  </si>
  <si>
    <t>Line of Credit</t>
  </si>
  <si>
    <t>Total Fixed Operating Expenses</t>
  </si>
  <si>
    <t>Amortization Schedule</t>
  </si>
  <si>
    <t>Principal Amount</t>
  </si>
  <si>
    <t>Utilities</t>
  </si>
  <si>
    <t>Interest Rate</t>
  </si>
  <si>
    <t>Loan Term in Months</t>
  </si>
  <si>
    <t>Loan Type</t>
  </si>
  <si>
    <t>Principal</t>
  </si>
  <si>
    <t>Monthly Payment Amount</t>
  </si>
  <si>
    <t>Loan Balance</t>
  </si>
  <si>
    <t>Year Three Growth</t>
  </si>
  <si>
    <t>Income</t>
  </si>
  <si>
    <t>Total Income</t>
  </si>
  <si>
    <t>Cost of Sales</t>
  </si>
  <si>
    <t>Total Cost of Sales</t>
  </si>
  <si>
    <t>Total Fixed Business Expenses</t>
  </si>
  <si>
    <t>Fixed Business Expenses</t>
  </si>
  <si>
    <t>Wage Base</t>
  </si>
  <si>
    <t>Total Salary and Wages</t>
  </si>
  <si>
    <t>Net Income</t>
  </si>
  <si>
    <t>Beginning Cash Balance</t>
  </si>
  <si>
    <t>Cash Inflows</t>
  </si>
  <si>
    <t>Income from Sales</t>
  </si>
  <si>
    <t>Accounts Receivable</t>
  </si>
  <si>
    <t>Total Cash Inflows</t>
  </si>
  <si>
    <t>Cash Outflows</t>
  </si>
  <si>
    <t>Operating Activities</t>
  </si>
  <si>
    <t>Financing Activities</t>
  </si>
  <si>
    <t>Loan Payments</t>
  </si>
  <si>
    <t>Line of Credit Interest</t>
  </si>
  <si>
    <t>Line of Credit Repayments</t>
  </si>
  <si>
    <t>Dividends Paid</t>
  </si>
  <si>
    <t>Taxes</t>
  </si>
  <si>
    <t>Total Cash Outflows</t>
  </si>
  <si>
    <t>Operating Cash Balance</t>
  </si>
  <si>
    <t>Cash Flow</t>
  </si>
  <si>
    <t>Line of Credit Drawdowns</t>
  </si>
  <si>
    <t>Ending Cash Balance</t>
  </si>
  <si>
    <t>Line of Credit Balance</t>
  </si>
  <si>
    <t>Base Period</t>
  </si>
  <si>
    <t>End of Year One</t>
  </si>
  <si>
    <t>Assets</t>
  </si>
  <si>
    <t>Current Assets</t>
  </si>
  <si>
    <t>Cash</t>
  </si>
  <si>
    <t>Investing Activities</t>
  </si>
  <si>
    <t>Inventory</t>
  </si>
  <si>
    <t>Prepaid Expenses</t>
  </si>
  <si>
    <t>Other Current</t>
  </si>
  <si>
    <t>Total Current Assets</t>
  </si>
  <si>
    <t>Less:  Accumulated Depreciation</t>
  </si>
  <si>
    <t>Total Assets</t>
  </si>
  <si>
    <t>Liabilities and Owner's Equity</t>
  </si>
  <si>
    <t>Accounts Payable</t>
  </si>
  <si>
    <t>Notes Payable</t>
  </si>
  <si>
    <t>Mortgage Payable</t>
  </si>
  <si>
    <t>Liabilities</t>
  </si>
  <si>
    <t>Total Liabilities</t>
  </si>
  <si>
    <t>Owner's Equity</t>
  </si>
  <si>
    <t>Common Stock</t>
  </si>
  <si>
    <t>Retained Earnings</t>
  </si>
  <si>
    <t>Dividends Dispersed</t>
  </si>
  <si>
    <t>Total Owner's Equity</t>
  </si>
  <si>
    <t>Year End Summary</t>
  </si>
  <si>
    <t>%</t>
  </si>
  <si>
    <t>Cash Receipts and Disbursements</t>
  </si>
  <si>
    <t>Accounts Receivable Collections</t>
  </si>
  <si>
    <t>Percent of Collections</t>
  </si>
  <si>
    <t>0 to 30 days</t>
  </si>
  <si>
    <t>31 to 60 days</t>
  </si>
  <si>
    <t>More than 60 days</t>
  </si>
  <si>
    <t>Total Collections Percentage</t>
  </si>
  <si>
    <t>Line of Credit Assumptions</t>
  </si>
  <si>
    <t>Desired Minimum Cash Balance</t>
  </si>
  <si>
    <t>Line of Credit Interest Rate</t>
  </si>
  <si>
    <t>Income Tax Assumptions</t>
  </si>
  <si>
    <t>Effective Income Tax Rate</t>
  </si>
  <si>
    <t>Amortization of Start-Up Expenses</t>
  </si>
  <si>
    <t>Amortization Period in Years</t>
  </si>
  <si>
    <t>Balance Sheet (For Existing Businesses Only)</t>
  </si>
  <si>
    <t>Projected Sales Forecast - Page 2</t>
  </si>
  <si>
    <t>Accounts Payable Disbursements</t>
  </si>
  <si>
    <t>Number of Days to Pay Suppliers</t>
  </si>
  <si>
    <t>Total Disbursements Percentage</t>
  </si>
  <si>
    <t>Total Liabilities and Owner's Equity</t>
  </si>
  <si>
    <t>Projected Income Statement - Year One</t>
  </si>
  <si>
    <t>Projected Cash Flow Statement - Year One</t>
  </si>
  <si>
    <t>Balance Sheet - Year One</t>
  </si>
  <si>
    <t>Breakeven Analysis</t>
  </si>
  <si>
    <t>Annual Sales Revenue</t>
  </si>
  <si>
    <t>Dollars</t>
  </si>
  <si>
    <t>Percent</t>
  </si>
  <si>
    <t>Breakeven Sales Calculation</t>
  </si>
  <si>
    <t>Breakeven Sales in Dollars</t>
  </si>
  <si>
    <t>Projected Income Statement - Year Two</t>
  </si>
  <si>
    <t>Projected Cash Flow Statement - Year Two</t>
  </si>
  <si>
    <t>Balance Sheet - Year Two</t>
  </si>
  <si>
    <t>End of Year Two</t>
  </si>
  <si>
    <t>Projected Income Statement - Year Three</t>
  </si>
  <si>
    <t>Projected Cash Flow Statement - Year Three</t>
  </si>
  <si>
    <t>Balance Sheet - Year Three</t>
  </si>
  <si>
    <t>End of Year Three</t>
  </si>
  <si>
    <t>Financial Ratios</t>
  </si>
  <si>
    <t>Year Two Growth</t>
  </si>
  <si>
    <t>Ratio</t>
  </si>
  <si>
    <t>Liquidity</t>
  </si>
  <si>
    <t>Current Ratio</t>
  </si>
  <si>
    <t>Quick Ratio</t>
  </si>
  <si>
    <t>Safety</t>
  </si>
  <si>
    <t>Debt to Equity Ratio</t>
  </si>
  <si>
    <t>Profitability</t>
  </si>
  <si>
    <t xml:space="preserve">Sales Growth </t>
  </si>
  <si>
    <t>COGS to Sales</t>
  </si>
  <si>
    <t>Gross Profit Margin</t>
  </si>
  <si>
    <t>SG&amp;A to Sales</t>
  </si>
  <si>
    <t>Net Profit Margin</t>
  </si>
  <si>
    <t>Return on Equity</t>
  </si>
  <si>
    <t>Return on Assets</t>
  </si>
  <si>
    <t>Owner's Compensation to Sales</t>
  </si>
  <si>
    <t>Days in Receivables</t>
  </si>
  <si>
    <t>Accounts Receivable Turnover</t>
  </si>
  <si>
    <t>Days in Inventory</t>
  </si>
  <si>
    <t>Inventory Turnover</t>
  </si>
  <si>
    <t>Sales to Total Assets</t>
  </si>
  <si>
    <t>Begin by clicking on the tabs below</t>
  </si>
  <si>
    <t>Efficiency</t>
  </si>
  <si>
    <t>Financial Diagnostics</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</si>
  <si>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</si>
  <si>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</si>
  <si>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</si>
  <si>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</si>
  <si>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</si>
  <si>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</si>
  <si>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</si>
  <si>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</si>
  <si>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</si>
  <si>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</si>
  <si>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Loan Payments as a Percent of Projected Sales</t>
  </si>
  <si>
    <t>Income Statement</t>
  </si>
  <si>
    <t>Gross Margin as a Percent of Sales</t>
  </si>
  <si>
    <t>This sheet performs a few tests on your numbers to see if they seem within certain reasonable ranges.</t>
  </si>
  <si>
    <t>Remember, no computer can tell whether your projections are truly well-constructed, only a human can do that.</t>
  </si>
  <si>
    <t>But these tests can at least look for values that are critically out of range.</t>
  </si>
  <si>
    <t>Owner's Compensation Lower Limit Check</t>
  </si>
  <si>
    <t>Owner's Compensation Upper Limit Check</t>
  </si>
  <si>
    <t>Advertising Expense Levels as a Percent of Sales</t>
  </si>
  <si>
    <t>Profitability as a Percent of Sales</t>
  </si>
  <si>
    <t>Cash Flow Statement</t>
  </si>
  <si>
    <t>Accounts Receivable Ratio to Sales</t>
  </si>
  <si>
    <t>Balance Sheet</t>
  </si>
  <si>
    <t>Does the Base Period Balance Sheet Balance?</t>
  </si>
  <si>
    <t>Breakeven Levels</t>
  </si>
  <si>
    <t>Profitability Levels</t>
  </si>
  <si>
    <t>Desired Operating cash Flow Levels</t>
  </si>
  <si>
    <t>Amortized Start-up Expenses</t>
  </si>
  <si>
    <t>Required Start-Up Funds for a New Business or</t>
  </si>
  <si>
    <t>Opening Balance Sheet for an Existing Business</t>
  </si>
  <si>
    <t>DO NOT USE THIS PAGE FOR ANY DATA ENTRY</t>
  </si>
  <si>
    <t>The opening balance sheet is now shown on the "start-up" page inputs, so this page is unnecessary.</t>
  </si>
  <si>
    <t>RMA Industry Norms</t>
  </si>
  <si>
    <t>Bank &amp; Merchant Fees</t>
  </si>
  <si>
    <t>Conferences &amp; Seminars</t>
  </si>
  <si>
    <t>Licenses/Fees/Permits</t>
  </si>
  <si>
    <t>Taxes-Other</t>
  </si>
  <si>
    <t>Sales &amp; Marketing</t>
  </si>
  <si>
    <t>Miscellaneous</t>
  </si>
  <si>
    <t>Real Estate-Land</t>
  </si>
  <si>
    <t>Other Bank Debt</t>
  </si>
  <si>
    <t xml:space="preserve">       Credit Card Debt</t>
  </si>
  <si>
    <t xml:space="preserve">       Vehicle Loans</t>
  </si>
  <si>
    <t>Office Expenses &amp; Supplies</t>
  </si>
  <si>
    <t>be turned into cash or payables paid out in cash in the near term (i.e. in the first month of the plan)</t>
  </si>
  <si>
    <t>Note#: For existing businesses, this should be the "bucket" of cash plus recievables that will</t>
  </si>
  <si>
    <t>Loan Payable</t>
  </si>
  <si>
    <r>
      <t xml:space="preserve">For existing businesses = Cash+Ppd Exp+A/R-A/P-Accrd Exp  </t>
    </r>
    <r>
      <rPr>
        <b/>
        <u/>
        <sz val="9"/>
        <color indexed="10"/>
        <rFont val="Arial"/>
        <family val="2"/>
      </rPr>
      <t>See Note below#</t>
    </r>
  </si>
  <si>
    <t>New Fixed Assets Purchases</t>
  </si>
  <si>
    <t>Inventory Addition to Bal.Sheet</t>
  </si>
  <si>
    <t>Inventory Addition to Bal. Sheet</t>
  </si>
  <si>
    <t>Operating Income (before Other Expenses)</t>
  </si>
  <si>
    <t>[EBITDA]</t>
  </si>
  <si>
    <t>Overhead Exp Allocation</t>
  </si>
  <si>
    <t>Overhead Expenses</t>
  </si>
  <si>
    <t>If "green" cells have formulas in them to start with and are then overwritten, the dependent calculations will not be correct and will need to be updated manually</t>
  </si>
  <si>
    <t>Year Five</t>
  </si>
  <si>
    <t>Year Four</t>
  </si>
  <si>
    <t>Projected Sales Forecast - Page 3</t>
  </si>
  <si>
    <r>
      <t xml:space="preserve">Year </t>
    </r>
    <r>
      <rPr>
        <b/>
        <sz val="9"/>
        <rFont val="Arial"/>
        <family val="2"/>
      </rPr>
      <t>Four</t>
    </r>
    <r>
      <rPr>
        <b/>
        <sz val="9"/>
        <rFont val="Arial"/>
        <family val="2"/>
      </rPr>
      <t xml:space="preserve"> Growth</t>
    </r>
  </si>
  <si>
    <r>
      <t xml:space="preserve">Year </t>
    </r>
    <r>
      <rPr>
        <b/>
        <sz val="9"/>
        <rFont val="Arial"/>
        <family val="2"/>
      </rPr>
      <t>Five</t>
    </r>
    <r>
      <rPr>
        <b/>
        <sz val="9"/>
        <rFont val="Arial"/>
        <family val="2"/>
      </rPr>
      <t xml:space="preserve"> Growth</t>
    </r>
  </si>
  <si>
    <t>Projected Income Statement - Year Four</t>
  </si>
  <si>
    <t>Projected Cash Flow Statement - Year Four</t>
  </si>
  <si>
    <t>Balance Sheet - Year Four</t>
  </si>
  <si>
    <t>End of Year Four</t>
  </si>
  <si>
    <t>Projected Income Statement - Year Five</t>
  </si>
  <si>
    <t>Projected Cash Flow Statement - Year Five</t>
  </si>
  <si>
    <t>Balance Sheet - Year Five</t>
  </si>
  <si>
    <t>End of Year Five</t>
  </si>
  <si>
    <r>
      <t xml:space="preserve">Year </t>
    </r>
    <r>
      <rPr>
        <b/>
        <sz val="9"/>
        <rFont val="Arial"/>
        <family val="2"/>
      </rPr>
      <t>Four</t>
    </r>
  </si>
  <si>
    <r>
      <t xml:space="preserve">Year </t>
    </r>
    <r>
      <rPr>
        <b/>
        <sz val="9"/>
        <rFont val="Arial"/>
        <family val="2"/>
      </rPr>
      <t>Five</t>
    </r>
  </si>
  <si>
    <t>Current total is =</t>
  </si>
  <si>
    <t>Overhead Expense Allocations should add to 100% for all products/services combined…</t>
  </si>
  <si>
    <t>Annual Sales Rev.</t>
  </si>
  <si>
    <t>Salary &amp; Wages</t>
  </si>
  <si>
    <t>Fixed Biz Expenses</t>
  </si>
  <si>
    <t>INCOME STATEMENT SUMMARY</t>
  </si>
  <si>
    <t>EBITDA</t>
  </si>
  <si>
    <t>Base</t>
  </si>
  <si>
    <t>EOY1</t>
  </si>
  <si>
    <t>EOY2</t>
  </si>
  <si>
    <t>EOY3</t>
  </si>
  <si>
    <t>EOF4</t>
  </si>
  <si>
    <t>EOY5</t>
  </si>
  <si>
    <t>BALANCE SHEET SUMMARY</t>
  </si>
  <si>
    <t>PLEASE ENTER YOUR BUSINESS NAME IN THE YELLOW BOX BELOW:</t>
  </si>
  <si>
    <t>Loan Terms for Commerical Loan &amp; Mortgage must be at least 60 months and must be at least 12 months for Credit Card Debt, Vehicle Loans &amp; Other Bank Debt. Formulas need to change if loans don't meet these parameters.  See SCORE Mentor.</t>
  </si>
  <si>
    <t>Does the First Year Balance Sheet Balance</t>
  </si>
  <si>
    <t>YR 1</t>
  </si>
  <si>
    <t>YR 2</t>
  </si>
  <si>
    <t>YR 3</t>
  </si>
  <si>
    <t>YR 4</t>
  </si>
  <si>
    <t>YR 5</t>
  </si>
  <si>
    <t>Balance Sheet - Summary</t>
  </si>
  <si>
    <t>Cumul Annual Sales Revenue</t>
  </si>
  <si>
    <t>Cumul Gross Margin</t>
  </si>
  <si>
    <t>Outside Investors (CEI, Maine Angels etc.)</t>
  </si>
  <si>
    <t>Grants (MTI, USDA, NSF, etc.)</t>
  </si>
  <si>
    <t>Family Loans</t>
  </si>
  <si>
    <t>CEI, FAME, etc.</t>
  </si>
  <si>
    <t>Overhead Expenses has been defaulted to an allocation based on sales.</t>
  </si>
  <si>
    <t>Days in Payables</t>
  </si>
  <si>
    <t>Working Capital Cash Cycle</t>
  </si>
  <si>
    <t>Accounts Receivable from Sales Income</t>
  </si>
  <si>
    <t>Accounts Payable from Cost of Sales</t>
  </si>
  <si>
    <t>Working Capital Cash</t>
  </si>
  <si>
    <t>Accounts Receivable in Days of Sales</t>
  </si>
  <si>
    <t>Accounts Payable in Days of Cost of Sales</t>
  </si>
  <si>
    <t>Inventory in Days of Cost of Sales</t>
  </si>
  <si>
    <t>Note: Total Sources of Funding must equal Total Required Funds.  Fill in the known sources of funding first and then other loans or debt needed to balance required and needed funds.</t>
  </si>
  <si>
    <t>(G31=G46) Required</t>
  </si>
  <si>
    <t>Total Salaries, Wages, Ind. Contractors and Related Expenses</t>
  </si>
  <si>
    <t>Cash Outflow</t>
  </si>
  <si>
    <t>Cash Inflow</t>
  </si>
  <si>
    <t>Maintenance on Biz Property</t>
  </si>
  <si>
    <t>Gross Sales</t>
  </si>
  <si>
    <t>Ending Cash</t>
  </si>
  <si>
    <t>Gross Income</t>
  </si>
  <si>
    <t>Lease/Rent on Biz Property</t>
  </si>
  <si>
    <t>brings in business, you may consider a higher %.  Need to look at other business of your type.</t>
  </si>
  <si>
    <r>
      <rPr>
        <b/>
        <sz val="9"/>
        <rFont val="Arial"/>
        <family val="2"/>
      </rPr>
      <t>Note</t>
    </r>
    <r>
      <rPr>
        <sz val="9"/>
        <rFont val="Arial"/>
      </rPr>
      <t xml:space="preserve">:  If Building is an integral part of your business that will be a part of your advertising and </t>
    </r>
  </si>
  <si>
    <t>Per month Cost of Building Used as % of Gross Income</t>
  </si>
  <si>
    <t>Use Growth % of -100% if you are not projecting Sales in that year</t>
  </si>
  <si>
    <t>SALES, NET INCOME &amp; CASH FLOW TRENDING</t>
  </si>
  <si>
    <t>YR1 Total</t>
  </si>
  <si>
    <t>YR5 Total</t>
  </si>
  <si>
    <t>YR4 Total</t>
  </si>
  <si>
    <t>YR3 Total</t>
  </si>
  <si>
    <t>YR2 Total</t>
  </si>
  <si>
    <t>Projected Cash Flow Statement Summary</t>
  </si>
  <si>
    <t>Independent Contractor: can be entered here and will show up on payroll, without Taxes &amp; Benefits, or you can enter it as a Fixed Expense.</t>
  </si>
  <si>
    <t>SCORE Financial Template</t>
  </si>
  <si>
    <t>Product/Service B</t>
  </si>
  <si>
    <t>Product/Service A</t>
  </si>
  <si>
    <t>Product/Service C</t>
  </si>
  <si>
    <t>Product/Service D</t>
  </si>
  <si>
    <t>Product/Service E</t>
  </si>
  <si>
    <t>If "green" cells have formulas in them to start with and are then overwritten, the dependent calculations will not be correct and will need to be updated manually.  
Social Security, Medicare, FUTA and SUTA have the 2013, and need to be updated each year.  Other Employee Benefits has very conservative 4% estimated for miscellaneous payroll to make up for possible sick days, vacations, maternity leave.</t>
  </si>
  <si>
    <t>Estimated Number of Operating Months before Breakeven Occurs</t>
  </si>
  <si>
    <t>Amount of Expense to reduce, or revenue to increase, to make a breakeven in first 12 Operating Months</t>
  </si>
  <si>
    <t>BE=</t>
  </si>
  <si>
    <t>***</t>
  </si>
  <si>
    <r>
      <t>***</t>
    </r>
    <r>
      <rPr>
        <b/>
        <sz val="9"/>
        <rFont val="Arial"/>
        <family val="2"/>
      </rPr>
      <t>IF YOU START YOUR BUSINESS ON ANY OTHER MONTH THAN JAN, THEN CHANGE THE H4 CELL TO SHOW THE FIRST MONTH AS THE MONTH YOU START</t>
    </r>
  </si>
  <si>
    <t>V4f</t>
  </si>
  <si>
    <t>9. Balance Sheet(1): Cell F39 did not have Grants from Required Start-Up Funds in the calculation</t>
  </si>
  <si>
    <t>V4e</t>
  </si>
  <si>
    <t>13. &amp; 19. Income Statements, Yr 4 &amp; 5 did not have the proper formulas in Cells E when carred over from Fixed Costs.</t>
  </si>
  <si>
    <t>Debt Coverage Ratio</t>
  </si>
  <si>
    <t>Total Debt</t>
  </si>
  <si>
    <t>V4g</t>
  </si>
  <si>
    <t>24. Three Financial Ratios are corrected.  Quick Ratio and Current Ratio now reflect only short-term liabilities in denominator.  Debt Coverage Ratio numerator now adds back interest and amortized startup expenses into net income.  Debt Coverage Ratio denominator now only reflects current year's interest and principal on debt.</t>
  </si>
  <si>
    <t>V4h</t>
  </si>
  <si>
    <t>Balance Sheet Prepaid Expenses for Years 1-5 (Cell I10) needed to be revised to adjusted to allowed Amortized Start-Up Expenses to be reduced based on the number of years to write it off..</t>
  </si>
  <si>
    <t>Updated YR 4&amp;5 Income Statement to correct LOC Interest calculation.  Changed Yrs 1-5 Cash Flow Calcuation as INT(--) to eliminate rounding error</t>
  </si>
  <si>
    <t>Version</t>
  </si>
  <si>
    <t>Date</t>
  </si>
  <si>
    <t>Descriptions</t>
  </si>
  <si>
    <t>V4i</t>
  </si>
  <si>
    <t>Error still in YR 4&amp;5 Income Statement LOC Interest still there.  Finally fixed it. Formula wrong.</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</si>
</sst>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0.0"/>
    <numFmt numFmtId="168" formatCode="_(* #,##0.00000000000000000000000000000000_);_(* \(#,##0.00000000000000000000000000000000\);_(* &quot;-&quot;??_);_(@_)"/>
    <numFmt numFmtId="169" formatCode="_(* #,##0.000_);_(* \(#,##0.000\);_(* &quot;-&quot;??_);_(@_)"/>
    <numFmt numFmtId="170" formatCode="_(* #,##0.0_);_(* \(#,##0.0\);_(* &quot;-&quot;??_);_(@_)"/>
    <numFmt numFmtId="171" formatCode="&quot;$&quot;#,##0"/>
    <numFmt numFmtId="172" formatCode="mmm"/>
  </numFmts>
  <fonts count="33" x14ac:knownFonts="1">
    <font>
      <sz val="9"/>
      <name val="Arial"/>
    </font>
    <font>
      <sz val="9"/>
      <name val="Arial"/>
      <family val="2"/>
    </font>
    <font>
      <b/>
      <sz val="12"/>
      <name val="Arial"/>
      <family val="2"/>
    </font>
    <font>
      <b/>
      <sz val="9"/>
      <name val="Arial"/>
      <family val="2"/>
    </font>
    <font>
      <sz val="8"/>
      <name val="Arial"/>
      <family val="2"/>
    </font>
    <font>
      <b/>
      <sz val="8"/>
      <name val="Arial"/>
      <family val="2"/>
    </font>
    <font>
      <b/>
      <sz val="8"/>
      <name val="Arial"/>
      <family val="2"/>
    </font>
    <font>
      <b/>
      <sz val="9"/>
      <name val="Arial"/>
      <family val="2"/>
    </font>
    <font>
      <sz val="9"/>
      <name val="Arial"/>
      <family val="2"/>
    </font>
    <font>
      <sz val="9"/>
      <name val="Arial"/>
      <family val="2"/>
    </font>
    <font>
      <sz val="9"/>
      <color indexed="9"/>
      <name val="Arial"/>
      <family val="2"/>
    </font>
    <font>
      <b/>
      <sz val="8"/>
      <color indexed="81"/>
      <name val="Tahoma"/>
      <family val="2"/>
    </font>
    <font>
      <b/>
      <sz val="12"/>
      <color indexed="10"/>
      <name val="Arial"/>
      <family val="2"/>
    </font>
    <font>
      <sz val="9"/>
      <color indexed="10"/>
      <name val="Arial"/>
      <family val="2"/>
    </font>
    <font>
      <b/>
      <sz val="9"/>
      <color indexed="10"/>
      <name val="Arial"/>
      <family val="2"/>
    </font>
    <font>
      <b/>
      <sz val="9"/>
      <color indexed="10"/>
      <name val="Arial"/>
      <family val="2"/>
    </font>
    <font>
      <b/>
      <u/>
      <sz val="9"/>
      <color indexed="10"/>
      <name val="Arial"/>
      <family val="2"/>
    </font>
    <font>
      <b/>
      <sz val="9"/>
      <color indexed="12"/>
      <name val="Arial"/>
      <family val="2"/>
    </font>
    <font>
      <b/>
      <u/>
      <sz val="9"/>
      <name val="Arial"/>
      <family val="2"/>
    </font>
    <font>
      <b/>
      <i/>
      <sz val="9"/>
      <color indexed="8"/>
      <name val="Arial"/>
      <family val="2"/>
    </font>
    <font>
      <b/>
      <sz val="10"/>
      <name val="Arial"/>
      <family val="2"/>
    </font>
    <font>
      <b/>
      <sz val="14"/>
      <color indexed="12"/>
      <name val="Arial"/>
      <family val="2"/>
    </font>
    <font>
      <sz val="8"/>
      <name val="Arial"/>
      <family val="2"/>
    </font>
    <font>
      <sz val="8"/>
      <color indexed="81"/>
      <name val="Tahoma"/>
      <family val="2"/>
    </font>
    <font>
      <b/>
      <sz val="11"/>
      <name val="Arial"/>
      <family val="2"/>
    </font>
    <font>
      <b/>
      <i/>
      <sz val="11"/>
      <name val="Arial"/>
      <family val="2"/>
    </font>
    <font>
      <b/>
      <sz val="9"/>
      <color rgb="FFFF0000"/>
      <name val="Arial"/>
      <family val="2"/>
    </font>
    <font>
      <sz val="9"/>
      <color theme="0"/>
      <name val="Arial"/>
      <family val="2"/>
    </font>
    <font>
      <b/>
      <sz val="14"/>
      <color rgb="FFFF0000"/>
      <name val="Arial"/>
      <family val="2"/>
    </font>
    <font>
      <b/>
      <sz val="9"/>
      <color theme="5"/>
      <name val="Arial"/>
      <family val="2"/>
    </font>
    <font>
      <u/>
      <sz val="9"/>
      <color theme="10"/>
      <name val="Arial"/>
      <family val="2"/>
    </font>
    <font>
      <u/>
      <sz val="9"/>
      <color theme="11"/>
      <name val="Arial"/>
      <family val="2"/>
    </font>
    <font>
      <sz val="9"/>
      <color rgb="FFFF0000"/>
      <name val="Arial"/>
      <family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rgb="FF000000"/>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99"/>
        <bgColor indexed="64"/>
      </patternFill>
    </fill>
    <fill>
      <patternFill patternType="solid">
        <fgColor rgb="FF92D050"/>
        <bgColor indexed="64"/>
      </patternFill>
    </fill>
    <fill>
      <patternFill patternType="solid">
        <fgColor theme="9" tint="0.59996337778862885"/>
        <bgColor indexed="64"/>
      </patternFill>
    </fill>
  </fills>
  <borders count="16">
    <border>
      <left/>
      <right/>
      <top/>
      <bottom/>
      <diagonal/>
    </border>
    <border>
      <left/>
      <right/>
      <top/>
      <bottom style="medium">
        <color auto="1"/>
      </bottom>
      <diagonal/>
    </border>
    <border>
      <left/>
      <right/>
      <top style="medium">
        <color auto="1"/>
      </top>
      <bottom style="double">
        <color auto="1"/>
      </bottom>
      <diagonal/>
    </border>
    <border>
      <left/>
      <right/>
      <top/>
      <bottom style="thick">
        <color auto="1"/>
      </bottom>
      <diagonal/>
    </border>
    <border>
      <left/>
      <right/>
      <top/>
      <bottom style="thin">
        <color auto="1"/>
      </bottom>
      <diagonal/>
    </border>
    <border>
      <left/>
      <right/>
      <top style="thin">
        <color auto="1"/>
      </top>
      <bottom style="double">
        <color auto="1"/>
      </bottom>
      <diagonal/>
    </border>
    <border>
      <left/>
      <right/>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5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328">
    <xf numFmtId="0" fontId="0" fillId="0" borderId="0" xfId="0"/>
    <xf numFmtId="0" fontId="3" fillId="0" borderId="0" xfId="0" applyFont="1"/>
    <xf numFmtId="0" fontId="2" fillId="0" borderId="0" xfId="0" applyFont="1" applyAlignment="1"/>
    <xf numFmtId="0" fontId="0" fillId="0" borderId="0" xfId="0" applyAlignment="1">
      <alignment horizontal="right"/>
    </xf>
    <xf numFmtId="0" fontId="2" fillId="0" borderId="0" xfId="0" applyFont="1" applyAlignment="1">
      <alignment horizontal="left"/>
    </xf>
    <xf numFmtId="0" fontId="2" fillId="0" borderId="0" xfId="0" applyFont="1"/>
    <xf numFmtId="0" fontId="5" fillId="0" borderId="0" xfId="0" applyFont="1"/>
    <xf numFmtId="0" fontId="4" fillId="0" borderId="0" xfId="0" applyFont="1"/>
    <xf numFmtId="166" fontId="4" fillId="0" borderId="0" xfId="1" applyNumberFormat="1" applyFont="1"/>
    <xf numFmtId="166" fontId="4" fillId="0" borderId="0" xfId="0" applyNumberFormat="1" applyFont="1"/>
    <xf numFmtId="15" fontId="3" fillId="0" borderId="0" xfId="0" applyNumberFormat="1" applyFont="1" applyAlignment="1"/>
    <xf numFmtId="0" fontId="0" fillId="0" borderId="0" xfId="0" applyAlignment="1">
      <alignment horizontal="center"/>
    </xf>
    <xf numFmtId="0" fontId="0" fillId="0" borderId="0" xfId="0" applyBorder="1"/>
    <xf numFmtId="0" fontId="5" fillId="0" borderId="0" xfId="0" applyFont="1" applyBorder="1" applyAlignment="1">
      <alignment horizontal="right"/>
    </xf>
    <xf numFmtId="0" fontId="0" fillId="0" borderId="0" xfId="0" applyFill="1" applyBorder="1"/>
    <xf numFmtId="0" fontId="4" fillId="0" borderId="0" xfId="0" applyFont="1" applyBorder="1"/>
    <xf numFmtId="166" fontId="4" fillId="0" borderId="0" xfId="1" applyNumberFormat="1" applyFont="1" applyBorder="1"/>
    <xf numFmtId="166" fontId="4" fillId="0" borderId="0" xfId="0" applyNumberFormat="1" applyFont="1" applyBorder="1"/>
    <xf numFmtId="0" fontId="3" fillId="0" borderId="0" xfId="0" applyFont="1" applyFill="1" applyBorder="1"/>
    <xf numFmtId="166" fontId="0" fillId="0" borderId="0" xfId="0" applyNumberFormat="1"/>
    <xf numFmtId="0" fontId="1" fillId="0" borderId="0" xfId="0" applyFont="1"/>
    <xf numFmtId="0" fontId="7" fillId="0" borderId="0" xfId="0" applyFont="1"/>
    <xf numFmtId="0" fontId="8" fillId="0" borderId="0" xfId="0" applyFont="1"/>
    <xf numFmtId="0" fontId="7" fillId="0" borderId="0" xfId="0" applyFont="1" applyAlignment="1">
      <alignment horizontal="right"/>
    </xf>
    <xf numFmtId="0" fontId="7" fillId="0" borderId="0" xfId="0" applyFont="1" applyAlignment="1">
      <alignment horizontal="left"/>
    </xf>
    <xf numFmtId="165" fontId="8" fillId="0" borderId="0" xfId="2" applyNumberFormat="1" applyFont="1"/>
    <xf numFmtId="165" fontId="8" fillId="0" borderId="0" xfId="0" applyNumberFormat="1" applyFont="1"/>
    <xf numFmtId="165" fontId="8" fillId="0" borderId="0" xfId="1" applyNumberFormat="1" applyFont="1"/>
    <xf numFmtId="165" fontId="8" fillId="0" borderId="1" xfId="0" applyNumberFormat="1" applyFont="1" applyBorder="1"/>
    <xf numFmtId="166" fontId="8" fillId="0" borderId="0" xfId="1" applyNumberFormat="1" applyFont="1"/>
    <xf numFmtId="43" fontId="8" fillId="0" borderId="0" xfId="0" applyNumberFormat="1" applyFont="1"/>
    <xf numFmtId="165" fontId="8" fillId="0" borderId="2" xfId="0" applyNumberFormat="1" applyFont="1" applyBorder="1"/>
    <xf numFmtId="10" fontId="8" fillId="0" borderId="0" xfId="3" applyNumberFormat="1" applyFont="1"/>
    <xf numFmtId="8" fontId="8" fillId="0" borderId="0" xfId="0" applyNumberFormat="1" applyFont="1"/>
    <xf numFmtId="8" fontId="8" fillId="0" borderId="1" xfId="0" applyNumberFormat="1" applyFont="1" applyBorder="1"/>
    <xf numFmtId="10" fontId="8" fillId="0" borderId="0" xfId="0" applyNumberFormat="1" applyFont="1"/>
    <xf numFmtId="0" fontId="9" fillId="0" borderId="0" xfId="0" applyFont="1"/>
    <xf numFmtId="0" fontId="3" fillId="0" borderId="0" xfId="0" applyFont="1" applyAlignment="1">
      <alignment horizontal="right"/>
    </xf>
    <xf numFmtId="0" fontId="3" fillId="0" borderId="3" xfId="0" applyFont="1" applyBorder="1" applyAlignment="1">
      <alignment horizontal="right"/>
    </xf>
    <xf numFmtId="0" fontId="3" fillId="0" borderId="0" xfId="0" applyFont="1" applyFill="1" applyBorder="1" applyAlignment="1">
      <alignment horizontal="right"/>
    </xf>
    <xf numFmtId="0" fontId="9" fillId="0" borderId="0" xfId="0" applyFont="1" applyAlignment="1">
      <alignment horizontal="center"/>
    </xf>
    <xf numFmtId="0" fontId="9" fillId="0" borderId="0" xfId="0" applyFont="1" applyFill="1" applyBorder="1"/>
    <xf numFmtId="165" fontId="9" fillId="0" borderId="0" xfId="2" applyNumberFormat="1" applyFont="1" applyFill="1" applyBorder="1"/>
    <xf numFmtId="166" fontId="9" fillId="0" borderId="0" xfId="1" applyNumberFormat="1" applyFont="1"/>
    <xf numFmtId="166" fontId="9" fillId="0" borderId="0" xfId="1" applyNumberFormat="1" applyFont="1" applyFill="1" applyBorder="1"/>
    <xf numFmtId="43" fontId="9" fillId="0" borderId="0" xfId="1" applyFont="1"/>
    <xf numFmtId="44" fontId="9" fillId="0" borderId="0" xfId="2" applyFont="1"/>
    <xf numFmtId="166" fontId="9" fillId="0" borderId="1" xfId="1" applyNumberFormat="1" applyFont="1" applyBorder="1"/>
    <xf numFmtId="165" fontId="9" fillId="0" borderId="0" xfId="0" applyNumberFormat="1" applyFont="1" applyFill="1" applyBorder="1"/>
    <xf numFmtId="10" fontId="9" fillId="0" borderId="0" xfId="3" applyNumberFormat="1" applyFont="1"/>
    <xf numFmtId="165" fontId="9" fillId="0" borderId="0" xfId="2" applyNumberFormat="1" applyFont="1"/>
    <xf numFmtId="166" fontId="9" fillId="0" borderId="0" xfId="0" applyNumberFormat="1" applyFont="1"/>
    <xf numFmtId="166" fontId="9" fillId="0" borderId="0" xfId="0" applyNumberFormat="1" applyFont="1" applyFill="1" applyBorder="1"/>
    <xf numFmtId="0" fontId="9" fillId="0" borderId="1" xfId="0" applyFont="1" applyBorder="1"/>
    <xf numFmtId="43" fontId="9" fillId="0" borderId="0" xfId="1" applyFont="1" applyFill="1" applyBorder="1"/>
    <xf numFmtId="166" fontId="9" fillId="0" borderId="2" xfId="1" applyNumberFormat="1" applyFont="1" applyBorder="1"/>
    <xf numFmtId="44" fontId="9" fillId="0" borderId="0" xfId="2" applyFont="1" applyFill="1" applyBorder="1"/>
    <xf numFmtId="166" fontId="9" fillId="0" borderId="1" xfId="1" applyNumberFormat="1" applyFont="1" applyFill="1" applyBorder="1"/>
    <xf numFmtId="165" fontId="9" fillId="0" borderId="1" xfId="0" applyNumberFormat="1" applyFont="1" applyFill="1" applyBorder="1"/>
    <xf numFmtId="165" fontId="9" fillId="0" borderId="2" xfId="2" applyNumberFormat="1" applyFont="1" applyFill="1" applyBorder="1"/>
    <xf numFmtId="0" fontId="7" fillId="0" borderId="0" xfId="0" applyFont="1" applyBorder="1"/>
    <xf numFmtId="0" fontId="7" fillId="0" borderId="0" xfId="0" applyFont="1" applyBorder="1" applyAlignment="1">
      <alignment horizontal="right"/>
    </xf>
    <xf numFmtId="0" fontId="7" fillId="0" borderId="0" xfId="0" applyFont="1" applyBorder="1" applyAlignment="1">
      <alignment horizontal="center"/>
    </xf>
    <xf numFmtId="0" fontId="7" fillId="0" borderId="3" xfId="0" applyFont="1" applyBorder="1" applyAlignment="1">
      <alignment horizontal="right"/>
    </xf>
    <xf numFmtId="0" fontId="8" fillId="0" borderId="0" xfId="0" applyFont="1" applyAlignment="1">
      <alignment horizontal="right"/>
    </xf>
    <xf numFmtId="10" fontId="8" fillId="0" borderId="0" xfId="3" applyNumberFormat="1" applyFont="1" applyAlignment="1">
      <alignment horizontal="right"/>
    </xf>
    <xf numFmtId="10" fontId="8" fillId="0" borderId="0" xfId="3" applyNumberFormat="1" applyFont="1" applyBorder="1" applyAlignment="1">
      <alignment horizontal="right"/>
    </xf>
    <xf numFmtId="44" fontId="8" fillId="0" borderId="0" xfId="2" applyNumberFormat="1" applyFont="1" applyAlignment="1">
      <alignment horizontal="right"/>
    </xf>
    <xf numFmtId="166" fontId="8" fillId="0" borderId="0" xfId="0" applyNumberFormat="1" applyFont="1"/>
    <xf numFmtId="0" fontId="8" fillId="0" borderId="0" xfId="0" applyFont="1" applyAlignment="1">
      <alignment horizontal="left"/>
    </xf>
    <xf numFmtId="166" fontId="8" fillId="0" borderId="0" xfId="1" applyNumberFormat="1" applyFont="1" applyFill="1"/>
    <xf numFmtId="165" fontId="8" fillId="0" borderId="0" xfId="2" applyNumberFormat="1" applyFont="1" applyAlignment="1">
      <alignment horizontal="right"/>
    </xf>
    <xf numFmtId="166" fontId="8" fillId="0" borderId="4" xfId="1" applyNumberFormat="1" applyFont="1" applyBorder="1" applyAlignment="1">
      <alignment horizontal="right"/>
    </xf>
    <xf numFmtId="166" fontId="8" fillId="0" borderId="0" xfId="1" applyNumberFormat="1" applyFont="1" applyAlignment="1">
      <alignment horizontal="right"/>
    </xf>
    <xf numFmtId="166" fontId="8" fillId="0" borderId="5" xfId="1" applyNumberFormat="1" applyFont="1" applyBorder="1" applyAlignment="1">
      <alignment horizontal="right"/>
    </xf>
    <xf numFmtId="0" fontId="7" fillId="0" borderId="0" xfId="0" applyFont="1" applyFill="1" applyBorder="1"/>
    <xf numFmtId="0" fontId="8" fillId="0" borderId="0" xfId="0" applyFont="1" applyFill="1" applyBorder="1"/>
    <xf numFmtId="166" fontId="8" fillId="0" borderId="0" xfId="1" applyNumberFormat="1" applyFont="1" applyFill="1" applyBorder="1" applyAlignment="1">
      <alignment horizontal="right"/>
    </xf>
    <xf numFmtId="10" fontId="8" fillId="0" borderId="0" xfId="3" applyNumberFormat="1" applyFont="1" applyFill="1" applyBorder="1" applyAlignment="1">
      <alignment horizontal="right"/>
    </xf>
    <xf numFmtId="166" fontId="8" fillId="0" borderId="0" xfId="1" applyNumberFormat="1" applyFont="1" applyFill="1" applyBorder="1"/>
    <xf numFmtId="166" fontId="8" fillId="0" borderId="0" xfId="0" applyNumberFormat="1" applyFont="1" applyFill="1" applyBorder="1"/>
    <xf numFmtId="166" fontId="9" fillId="0" borderId="2" xfId="1" applyNumberFormat="1" applyFont="1" applyFill="1" applyBorder="1"/>
    <xf numFmtId="10" fontId="8" fillId="0" borderId="1" xfId="3" applyNumberFormat="1" applyFont="1" applyFill="1" applyBorder="1"/>
    <xf numFmtId="10" fontId="8" fillId="0" borderId="1" xfId="0" applyNumberFormat="1" applyFont="1" applyBorder="1"/>
    <xf numFmtId="0" fontId="3" fillId="0" borderId="0" xfId="0" applyFont="1" applyFill="1" applyBorder="1" applyAlignment="1">
      <alignment horizontal="center"/>
    </xf>
    <xf numFmtId="10" fontId="9" fillId="0" borderId="0" xfId="3" applyNumberFormat="1" applyFont="1" applyFill="1" applyBorder="1"/>
    <xf numFmtId="10" fontId="3" fillId="0" borderId="2" xfId="3" applyNumberFormat="1" applyFont="1" applyFill="1" applyBorder="1"/>
    <xf numFmtId="0" fontId="9" fillId="0" borderId="0" xfId="0" applyFont="1" applyBorder="1"/>
    <xf numFmtId="0" fontId="3" fillId="0" borderId="0" xfId="0" applyFont="1" applyBorder="1" applyAlignment="1">
      <alignment horizontal="right"/>
    </xf>
    <xf numFmtId="0" fontId="3" fillId="0" borderId="0" xfId="0" applyFont="1" applyBorder="1" applyAlignment="1">
      <alignment horizontal="center"/>
    </xf>
    <xf numFmtId="0" fontId="3" fillId="0" borderId="0" xfId="0" applyFont="1" applyBorder="1"/>
    <xf numFmtId="166" fontId="9" fillId="0" borderId="0" xfId="1" applyNumberFormat="1" applyFont="1" applyBorder="1"/>
    <xf numFmtId="166" fontId="9" fillId="0" borderId="0" xfId="0" applyNumberFormat="1" applyFont="1" applyBorder="1"/>
    <xf numFmtId="0" fontId="9" fillId="0" borderId="0" xfId="0" applyFont="1" applyAlignment="1">
      <alignment horizontal="right"/>
    </xf>
    <xf numFmtId="166" fontId="9" fillId="0" borderId="1" xfId="0" applyNumberFormat="1" applyFont="1" applyBorder="1"/>
    <xf numFmtId="166" fontId="9" fillId="0" borderId="6" xfId="1" applyNumberFormat="1" applyFont="1" applyBorder="1"/>
    <xf numFmtId="166" fontId="10" fillId="0" borderId="0" xfId="0" applyNumberFormat="1" applyFont="1"/>
    <xf numFmtId="168" fontId="9" fillId="0" borderId="0" xfId="0" applyNumberFormat="1" applyFont="1"/>
    <xf numFmtId="10" fontId="9" fillId="0" borderId="0" xfId="3" applyNumberFormat="1" applyFont="1" applyBorder="1"/>
    <xf numFmtId="44" fontId="8" fillId="0" borderId="0" xfId="2" applyFont="1"/>
    <xf numFmtId="10" fontId="3" fillId="0" borderId="0" xfId="3" applyNumberFormat="1" applyFont="1" applyFill="1" applyBorder="1"/>
    <xf numFmtId="10" fontId="9" fillId="0" borderId="1" xfId="3" applyNumberFormat="1" applyFont="1" applyFill="1" applyBorder="1"/>
    <xf numFmtId="0" fontId="3" fillId="0" borderId="3" xfId="0" applyFont="1" applyFill="1" applyBorder="1" applyAlignment="1">
      <alignment horizontal="right"/>
    </xf>
    <xf numFmtId="0" fontId="3" fillId="0" borderId="0" xfId="0" applyFont="1" applyFill="1" applyBorder="1" applyAlignment="1">
      <alignment horizontal="left"/>
    </xf>
    <xf numFmtId="166" fontId="9" fillId="2" borderId="0" xfId="1" applyNumberFormat="1" applyFont="1" applyFill="1" applyBorder="1" applyProtection="1">
      <protection locked="0"/>
    </xf>
    <xf numFmtId="166" fontId="9" fillId="2" borderId="1" xfId="1" applyNumberFormat="1" applyFont="1" applyFill="1" applyBorder="1" applyProtection="1">
      <protection locked="0"/>
    </xf>
    <xf numFmtId="14" fontId="3" fillId="3" borderId="3" xfId="0" applyNumberFormat="1" applyFont="1" applyFill="1" applyBorder="1" applyAlignment="1" applyProtection="1">
      <alignment horizontal="right"/>
      <protection locked="0"/>
    </xf>
    <xf numFmtId="166" fontId="9" fillId="3" borderId="0" xfId="1" applyNumberFormat="1" applyFont="1" applyFill="1" applyBorder="1" applyProtection="1">
      <protection locked="0"/>
    </xf>
    <xf numFmtId="166" fontId="9" fillId="3" borderId="1" xfId="1" applyNumberFormat="1" applyFont="1" applyFill="1" applyBorder="1" applyProtection="1">
      <protection locked="0"/>
    </xf>
    <xf numFmtId="166" fontId="9" fillId="3" borderId="0" xfId="1" applyNumberFormat="1" applyFont="1" applyFill="1" applyProtection="1">
      <protection locked="0"/>
    </xf>
    <xf numFmtId="10" fontId="9" fillId="3" borderId="0" xfId="3" applyNumberFormat="1" applyFont="1" applyFill="1" applyBorder="1" applyProtection="1">
      <protection locked="0"/>
    </xf>
    <xf numFmtId="10" fontId="9" fillId="3" borderId="1" xfId="3" applyNumberFormat="1" applyFont="1" applyFill="1" applyBorder="1" applyProtection="1">
      <protection locked="0"/>
    </xf>
    <xf numFmtId="44" fontId="9" fillId="3" borderId="0" xfId="2" applyFont="1" applyFill="1" applyBorder="1" applyProtection="1">
      <protection locked="0"/>
    </xf>
    <xf numFmtId="10" fontId="9" fillId="2" borderId="0" xfId="3" applyNumberFormat="1" applyFont="1" applyFill="1" applyBorder="1" applyProtection="1">
      <protection locked="0"/>
    </xf>
    <xf numFmtId="43" fontId="9" fillId="2" borderId="0" xfId="1" applyFont="1" applyFill="1" applyBorder="1" applyProtection="1">
      <protection locked="0"/>
    </xf>
    <xf numFmtId="166" fontId="8" fillId="3" borderId="0" xfId="1" applyNumberFormat="1" applyFont="1" applyFill="1" applyProtection="1">
      <protection locked="0"/>
    </xf>
    <xf numFmtId="10" fontId="8" fillId="3" borderId="0" xfId="3" applyNumberFormat="1" applyFont="1" applyFill="1" applyAlignment="1" applyProtection="1">
      <alignment horizontal="right"/>
      <protection locked="0"/>
    </xf>
    <xf numFmtId="44" fontId="8" fillId="3" borderId="4" xfId="2" applyNumberFormat="1" applyFont="1" applyFill="1" applyBorder="1" applyAlignment="1" applyProtection="1">
      <alignment horizontal="right"/>
      <protection locked="0"/>
    </xf>
    <xf numFmtId="44" fontId="8" fillId="3" borderId="0" xfId="2" applyFont="1" applyFill="1" applyAlignment="1" applyProtection="1">
      <alignment horizontal="right"/>
      <protection locked="0"/>
    </xf>
    <xf numFmtId="165" fontId="9" fillId="3" borderId="0" xfId="2" applyNumberFormat="1" applyFont="1" applyFill="1" applyBorder="1" applyProtection="1">
      <protection locked="0"/>
    </xf>
    <xf numFmtId="10" fontId="9" fillId="3" borderId="0" xfId="3" applyNumberFormat="1" applyFont="1" applyFill="1" applyProtection="1">
      <protection locked="0"/>
    </xf>
    <xf numFmtId="0" fontId="9" fillId="3" borderId="0" xfId="0" applyFont="1" applyFill="1" applyAlignment="1" applyProtection="1">
      <alignment horizontal="center"/>
      <protection locked="0"/>
    </xf>
    <xf numFmtId="165" fontId="9" fillId="3" borderId="0" xfId="2" applyNumberFormat="1" applyFont="1" applyFill="1" applyProtection="1">
      <protection locked="0"/>
    </xf>
    <xf numFmtId="43" fontId="9" fillId="3" borderId="0" xfId="1" applyFont="1" applyFill="1" applyProtection="1">
      <protection locked="0"/>
    </xf>
    <xf numFmtId="44" fontId="9" fillId="3" borderId="0" xfId="2" applyFont="1" applyFill="1" applyProtection="1">
      <protection locked="0"/>
    </xf>
    <xf numFmtId="165" fontId="9" fillId="2" borderId="0" xfId="2" applyNumberFormat="1" applyFont="1" applyFill="1" applyProtection="1">
      <protection locked="0"/>
    </xf>
    <xf numFmtId="10" fontId="9" fillId="2" borderId="0" xfId="3" applyNumberFormat="1" applyFont="1" applyFill="1" applyProtection="1">
      <protection locked="0"/>
    </xf>
    <xf numFmtId="165" fontId="8" fillId="3" borderId="0" xfId="2" applyNumberFormat="1" applyFont="1" applyFill="1" applyProtection="1">
      <protection locked="0"/>
    </xf>
    <xf numFmtId="43" fontId="8" fillId="2" borderId="0" xfId="1" applyFont="1" applyFill="1" applyProtection="1">
      <protection locked="0"/>
    </xf>
    <xf numFmtId="0" fontId="8" fillId="0" borderId="0" xfId="0" applyFont="1" applyProtection="1">
      <protection locked="0"/>
    </xf>
    <xf numFmtId="43" fontId="8" fillId="0" borderId="0" xfId="1" applyNumberFormat="1" applyFont="1" applyProtection="1">
      <protection locked="0"/>
    </xf>
    <xf numFmtId="43" fontId="8" fillId="0" borderId="0" xfId="1" applyFont="1" applyProtection="1">
      <protection locked="0"/>
    </xf>
    <xf numFmtId="43" fontId="8" fillId="0" borderId="0" xfId="0" applyNumberFormat="1" applyFont="1" applyProtection="1">
      <protection locked="0"/>
    </xf>
    <xf numFmtId="0" fontId="3" fillId="2" borderId="0" xfId="0" applyFont="1" applyFill="1" applyBorder="1"/>
    <xf numFmtId="0" fontId="9" fillId="2" borderId="0" xfId="0" applyFont="1" applyFill="1" applyBorder="1"/>
    <xf numFmtId="0" fontId="3" fillId="2" borderId="0" xfId="0" applyFont="1" applyFill="1" applyBorder="1" applyProtection="1">
      <protection locked="0"/>
    </xf>
    <xf numFmtId="10" fontId="9" fillId="2" borderId="0" xfId="0" applyNumberFormat="1" applyFont="1" applyFill="1" applyProtection="1">
      <protection locked="0"/>
    </xf>
    <xf numFmtId="10" fontId="8" fillId="2" borderId="0" xfId="3" applyNumberFormat="1" applyFont="1" applyFill="1" applyProtection="1">
      <protection locked="0"/>
    </xf>
    <xf numFmtId="0" fontId="12" fillId="0" borderId="0" xfId="0" applyFont="1" applyAlignment="1">
      <alignment horizontal="left"/>
    </xf>
    <xf numFmtId="0" fontId="12" fillId="0" borderId="0" xfId="0" applyFont="1"/>
    <xf numFmtId="0" fontId="13" fillId="0" borderId="0" xfId="0" applyFont="1"/>
    <xf numFmtId="0" fontId="14" fillId="0" borderId="0" xfId="0" applyFont="1"/>
    <xf numFmtId="0" fontId="15" fillId="0" borderId="0" xfId="0" applyFont="1"/>
    <xf numFmtId="8" fontId="8" fillId="0" borderId="0" xfId="0" applyNumberFormat="1" applyFont="1" applyBorder="1"/>
    <xf numFmtId="165" fontId="8" fillId="0" borderId="6" xfId="2" applyNumberFormat="1" applyFont="1" applyBorder="1"/>
    <xf numFmtId="8" fontId="8" fillId="0" borderId="6" xfId="0" applyNumberFormat="1" applyFont="1" applyBorder="1"/>
    <xf numFmtId="166" fontId="9" fillId="0" borderId="4" xfId="1" applyNumberFormat="1" applyFont="1" applyFill="1" applyBorder="1"/>
    <xf numFmtId="0" fontId="1" fillId="0" borderId="0" xfId="0" applyFont="1" applyProtection="1">
      <protection locked="0"/>
    </xf>
    <xf numFmtId="0" fontId="17" fillId="0" borderId="0" xfId="0" applyFont="1"/>
    <xf numFmtId="165" fontId="17" fillId="0" borderId="0" xfId="2" applyNumberFormat="1" applyFont="1"/>
    <xf numFmtId="166" fontId="3" fillId="0" borderId="0" xfId="1" applyNumberFormat="1" applyFont="1" applyBorder="1"/>
    <xf numFmtId="0" fontId="18" fillId="0" borderId="3" xfId="0" applyFont="1" applyFill="1" applyBorder="1" applyAlignment="1">
      <alignment horizontal="center"/>
    </xf>
    <xf numFmtId="164" fontId="3" fillId="0" borderId="0" xfId="3" applyNumberFormat="1" applyFont="1" applyFill="1" applyBorder="1"/>
    <xf numFmtId="164" fontId="3" fillId="0" borderId="0" xfId="1" applyNumberFormat="1" applyFont="1" applyFill="1" applyBorder="1"/>
    <xf numFmtId="166" fontId="3" fillId="0" borderId="0" xfId="0" applyNumberFormat="1" applyFont="1" applyBorder="1"/>
    <xf numFmtId="37" fontId="3" fillId="0" borderId="0" xfId="3" applyNumberFormat="1" applyFont="1" applyFill="1" applyBorder="1"/>
    <xf numFmtId="166" fontId="3" fillId="0" borderId="0" xfId="1" applyNumberFormat="1" applyFont="1" applyFill="1" applyBorder="1"/>
    <xf numFmtId="165" fontId="3" fillId="0" borderId="0" xfId="2" applyNumberFormat="1" applyFont="1" applyFill="1" applyBorder="1"/>
    <xf numFmtId="167" fontId="3" fillId="0" borderId="0" xfId="1" applyNumberFormat="1" applyFont="1" applyFill="1" applyBorder="1"/>
    <xf numFmtId="167" fontId="3" fillId="0" borderId="0" xfId="0" applyNumberFormat="1" applyFont="1" applyFill="1" applyBorder="1"/>
    <xf numFmtId="167" fontId="5" fillId="0" borderId="0" xfId="0" applyNumberFormat="1" applyFont="1" applyFill="1" applyBorder="1"/>
    <xf numFmtId="43" fontId="3" fillId="0" borderId="0" xfId="1" applyNumberFormat="1" applyFont="1" applyFill="1" applyBorder="1"/>
    <xf numFmtId="164" fontId="3" fillId="0" borderId="0" xfId="0" applyNumberFormat="1" applyFont="1" applyFill="1" applyBorder="1"/>
    <xf numFmtId="166" fontId="8" fillId="0" borderId="0" xfId="1" applyNumberFormat="1" applyFont="1" applyProtection="1">
      <protection locked="0"/>
    </xf>
    <xf numFmtId="0" fontId="4" fillId="0" borderId="0" xfId="0" applyFont="1" applyFill="1" applyBorder="1"/>
    <xf numFmtId="166" fontId="4" fillId="0" borderId="0" xfId="1" applyNumberFormat="1" applyFont="1" applyFill="1" applyBorder="1"/>
    <xf numFmtId="166" fontId="4" fillId="0" borderId="0" xfId="0" applyNumberFormat="1" applyFont="1" applyFill="1" applyBorder="1"/>
    <xf numFmtId="166" fontId="9" fillId="0" borderId="1" xfId="0" applyNumberFormat="1" applyFont="1" applyFill="1" applyBorder="1"/>
    <xf numFmtId="10" fontId="9" fillId="0" borderId="0" xfId="3" applyNumberFormat="1" applyFont="1" applyFill="1"/>
    <xf numFmtId="0" fontId="4" fillId="0" borderId="0" xfId="0" applyFont="1" applyFill="1"/>
    <xf numFmtId="0" fontId="0" fillId="0" borderId="0" xfId="0" applyFill="1"/>
    <xf numFmtId="166" fontId="9" fillId="0" borderId="0" xfId="0" applyNumberFormat="1" applyFont="1" applyFill="1"/>
    <xf numFmtId="0" fontId="9" fillId="0" borderId="1" xfId="0" applyFont="1" applyFill="1" applyBorder="1"/>
    <xf numFmtId="166" fontId="9" fillId="0" borderId="6" xfId="1" applyNumberFormat="1" applyFont="1" applyFill="1" applyBorder="1"/>
    <xf numFmtId="2" fontId="0" fillId="0" borderId="0" xfId="0" applyNumberFormat="1"/>
    <xf numFmtId="166" fontId="0" fillId="4" borderId="0" xfId="0" applyNumberFormat="1" applyFill="1" applyProtection="1">
      <protection locked="0"/>
    </xf>
    <xf numFmtId="8" fontId="0" fillId="0" borderId="0" xfId="0" applyNumberFormat="1"/>
    <xf numFmtId="169" fontId="0" fillId="0" borderId="0" xfId="0" applyNumberFormat="1"/>
    <xf numFmtId="166" fontId="8" fillId="0" borderId="0" xfId="0" applyNumberFormat="1" applyFont="1" applyAlignment="1">
      <alignment horizontal="center"/>
    </xf>
    <xf numFmtId="0" fontId="20" fillId="0" borderId="0" xfId="0" applyFont="1"/>
    <xf numFmtId="0" fontId="21" fillId="0" borderId="0" xfId="0" applyFont="1" applyAlignment="1"/>
    <xf numFmtId="0" fontId="9" fillId="0" borderId="0" xfId="0" applyFont="1" applyFill="1" applyBorder="1" applyAlignment="1">
      <alignment horizontal="right"/>
    </xf>
    <xf numFmtId="10" fontId="9" fillId="0" borderId="0" xfId="3" applyNumberFormat="1" applyFont="1" applyFill="1" applyBorder="1" applyAlignment="1">
      <alignment horizontal="right"/>
    </xf>
    <xf numFmtId="166" fontId="9" fillId="0" borderId="0" xfId="1" applyNumberFormat="1" applyFont="1" applyFill="1" applyBorder="1" applyAlignment="1">
      <alignment horizontal="right"/>
    </xf>
    <xf numFmtId="166" fontId="9" fillId="0" borderId="0" xfId="0" applyNumberFormat="1" applyFont="1" applyFill="1" applyBorder="1" applyAlignment="1">
      <alignment horizontal="right"/>
    </xf>
    <xf numFmtId="165" fontId="9" fillId="0" borderId="0" xfId="0" applyNumberFormat="1" applyFont="1" applyFill="1" applyBorder="1" applyAlignment="1">
      <alignment horizontal="right"/>
    </xf>
    <xf numFmtId="165" fontId="9" fillId="0" borderId="0" xfId="2" applyNumberFormat="1" applyFont="1" applyFill="1" applyBorder="1" applyAlignment="1">
      <alignment horizontal="right"/>
    </xf>
    <xf numFmtId="0" fontId="0" fillId="0" borderId="0" xfId="0" applyFill="1" applyBorder="1" applyAlignment="1">
      <alignment horizontal="right"/>
    </xf>
    <xf numFmtId="10" fontId="3" fillId="0" borderId="0" xfId="3" applyNumberFormat="1" applyFont="1" applyFill="1" applyBorder="1" applyAlignment="1">
      <alignment horizontal="right"/>
    </xf>
    <xf numFmtId="1" fontId="9" fillId="0" borderId="0" xfId="0" applyNumberFormat="1" applyFont="1" applyFill="1" applyBorder="1"/>
    <xf numFmtId="166" fontId="0" fillId="0" borderId="0" xfId="0" applyNumberFormat="1" applyBorder="1"/>
    <xf numFmtId="166" fontId="0" fillId="0" borderId="4" xfId="0" applyNumberFormat="1" applyBorder="1"/>
    <xf numFmtId="3" fontId="0" fillId="0" borderId="0" xfId="0" applyNumberFormat="1"/>
    <xf numFmtId="0" fontId="3" fillId="0" borderId="1" xfId="0" applyFont="1" applyBorder="1" applyAlignment="1">
      <alignment horizontal="right"/>
    </xf>
    <xf numFmtId="166" fontId="9" fillId="0" borderId="0" xfId="0" applyNumberFormat="1" applyFont="1" applyBorder="1" applyAlignment="1">
      <alignment horizontal="right"/>
    </xf>
    <xf numFmtId="166" fontId="9" fillId="0" borderId="1" xfId="0" applyNumberFormat="1" applyFont="1" applyBorder="1" applyAlignment="1">
      <alignment horizontal="right"/>
    </xf>
    <xf numFmtId="166" fontId="22" fillId="0" borderId="0" xfId="0" applyNumberFormat="1" applyFont="1" applyBorder="1" applyAlignment="1">
      <alignment horizontal="right"/>
    </xf>
    <xf numFmtId="166" fontId="9" fillId="0" borderId="0" xfId="3" applyNumberFormat="1" applyFont="1" applyBorder="1"/>
    <xf numFmtId="166" fontId="22" fillId="0" borderId="0" xfId="1" applyNumberFormat="1" applyFont="1" applyBorder="1"/>
    <xf numFmtId="166" fontId="22" fillId="0" borderId="0" xfId="0" applyNumberFormat="1" applyFont="1" applyBorder="1"/>
    <xf numFmtId="166" fontId="9" fillId="0" borderId="2" xfId="0" applyNumberFormat="1" applyFont="1" applyBorder="1" applyAlignment="1">
      <alignment horizontal="right"/>
    </xf>
    <xf numFmtId="166" fontId="22" fillId="0" borderId="0" xfId="0" applyNumberFormat="1" applyFont="1"/>
    <xf numFmtId="166" fontId="9" fillId="0" borderId="0" xfId="3" applyNumberFormat="1" applyFont="1"/>
    <xf numFmtId="166" fontId="3" fillId="0" borderId="0" xfId="0" applyNumberFormat="1" applyFont="1" applyAlignment="1">
      <alignment horizontal="center"/>
    </xf>
    <xf numFmtId="0" fontId="0" fillId="0" borderId="1" xfId="0" applyBorder="1"/>
    <xf numFmtId="0" fontId="3" fillId="0" borderId="0" xfId="0" applyFont="1" applyAlignment="1">
      <alignment vertical="center"/>
    </xf>
    <xf numFmtId="0" fontId="19" fillId="5" borderId="0" xfId="0" applyFont="1" applyFill="1"/>
    <xf numFmtId="0" fontId="7" fillId="5" borderId="0" xfId="0" applyFont="1" applyFill="1" applyBorder="1"/>
    <xf numFmtId="0" fontId="8" fillId="5" borderId="0" xfId="0" applyFont="1" applyFill="1" applyBorder="1"/>
    <xf numFmtId="166" fontId="8" fillId="5" borderId="0" xfId="1" applyNumberFormat="1" applyFont="1" applyFill="1" applyBorder="1" applyAlignment="1">
      <alignment horizontal="right"/>
    </xf>
    <xf numFmtId="10" fontId="8" fillId="5" borderId="0" xfId="3" applyNumberFormat="1" applyFont="1" applyFill="1" applyBorder="1" applyAlignment="1">
      <alignment horizontal="right"/>
    </xf>
    <xf numFmtId="166" fontId="8" fillId="5" borderId="0" xfId="1" applyNumberFormat="1" applyFont="1" applyFill="1" applyBorder="1"/>
    <xf numFmtId="0" fontId="3" fillId="5" borderId="0" xfId="0" applyFont="1" applyFill="1"/>
    <xf numFmtId="0" fontId="6" fillId="5" borderId="0" xfId="0" applyFont="1" applyFill="1"/>
    <xf numFmtId="0" fontId="4" fillId="5" borderId="0" xfId="0" applyFont="1" applyFill="1"/>
    <xf numFmtId="0" fontId="4" fillId="5" borderId="0" xfId="0" applyFont="1" applyFill="1" applyAlignment="1">
      <alignment horizontal="right"/>
    </xf>
    <xf numFmtId="10" fontId="4" fillId="5" borderId="0" xfId="3" applyNumberFormat="1" applyFont="1" applyFill="1" applyAlignment="1">
      <alignment horizontal="right"/>
    </xf>
    <xf numFmtId="166" fontId="4" fillId="5" borderId="0" xfId="1" applyNumberFormat="1" applyFont="1" applyFill="1"/>
    <xf numFmtId="0" fontId="0" fillId="5" borderId="0" xfId="0" applyFill="1"/>
    <xf numFmtId="166" fontId="3" fillId="5" borderId="0" xfId="1" applyNumberFormat="1" applyFont="1" applyFill="1" applyAlignment="1">
      <alignment horizontal="right"/>
    </xf>
    <xf numFmtId="164" fontId="3" fillId="5" borderId="0" xfId="3" applyNumberFormat="1" applyFont="1" applyFill="1" applyAlignment="1">
      <alignment horizontal="left"/>
    </xf>
    <xf numFmtId="0" fontId="9" fillId="5" borderId="0" xfId="0" applyFont="1" applyFill="1"/>
    <xf numFmtId="0" fontId="9" fillId="5" borderId="0" xfId="0" applyFont="1" applyFill="1" applyBorder="1"/>
    <xf numFmtId="37" fontId="3" fillId="0" borderId="0" xfId="1" applyNumberFormat="1" applyFont="1" applyFill="1" applyBorder="1"/>
    <xf numFmtId="166" fontId="0" fillId="0" borderId="0" xfId="0" applyNumberFormat="1" applyAlignment="1">
      <alignment horizontal="center"/>
    </xf>
    <xf numFmtId="42" fontId="8" fillId="0" borderId="0" xfId="2" applyNumberFormat="1" applyFont="1" applyAlignment="1">
      <alignment horizontal="right"/>
    </xf>
    <xf numFmtId="10" fontId="9" fillId="6" borderId="0" xfId="3" applyNumberFormat="1" applyFont="1" applyFill="1" applyProtection="1">
      <protection locked="0"/>
    </xf>
    <xf numFmtId="10" fontId="8" fillId="6" borderId="0" xfId="3" applyNumberFormat="1" applyFont="1" applyFill="1" applyAlignment="1" applyProtection="1">
      <alignment horizontal="right"/>
      <protection locked="0"/>
    </xf>
    <xf numFmtId="10" fontId="8" fillId="6" borderId="0" xfId="2" applyNumberFormat="1" applyFont="1" applyFill="1" applyBorder="1" applyAlignment="1" applyProtection="1">
      <alignment horizontal="right"/>
      <protection locked="0"/>
    </xf>
    <xf numFmtId="166" fontId="3" fillId="5" borderId="0" xfId="1" applyNumberFormat="1" applyFont="1" applyFill="1"/>
    <xf numFmtId="0" fontId="1" fillId="0" borderId="0" xfId="0" applyFont="1" applyFill="1" applyBorder="1"/>
    <xf numFmtId="44" fontId="1" fillId="0" borderId="0" xfId="2" applyFont="1" applyFill="1" applyBorder="1"/>
    <xf numFmtId="170" fontId="0" fillId="0" borderId="0" xfId="0" applyNumberFormat="1"/>
    <xf numFmtId="166" fontId="8" fillId="7" borderId="0" xfId="1" applyNumberFormat="1" applyFont="1" applyFill="1" applyProtection="1">
      <protection locked="0"/>
    </xf>
    <xf numFmtId="166" fontId="8" fillId="7" borderId="1" xfId="1" applyNumberFormat="1" applyFont="1" applyFill="1" applyBorder="1" applyProtection="1">
      <protection locked="0"/>
    </xf>
    <xf numFmtId="0" fontId="8" fillId="0" borderId="0" xfId="0" applyFont="1" applyAlignment="1"/>
    <xf numFmtId="0" fontId="18" fillId="0" borderId="0" xfId="0" applyFont="1" applyFill="1" applyBorder="1" applyAlignment="1">
      <alignment horizontal="center"/>
    </xf>
    <xf numFmtId="10" fontId="8" fillId="0" borderId="0" xfId="3" applyNumberFormat="1" applyFont="1" applyFill="1"/>
    <xf numFmtId="0" fontId="3" fillId="0" borderId="0" xfId="0" applyFont="1" applyAlignment="1">
      <alignment wrapText="1"/>
    </xf>
    <xf numFmtId="0" fontId="9" fillId="0" borderId="0" xfId="0" applyFont="1" applyAlignment="1">
      <alignment wrapText="1"/>
    </xf>
    <xf numFmtId="0" fontId="0" fillId="0" borderId="0" xfId="0" applyAlignment="1">
      <alignment wrapText="1"/>
    </xf>
    <xf numFmtId="0" fontId="3" fillId="0" borderId="0" xfId="0" applyFont="1" applyAlignment="1">
      <alignment horizontal="center" wrapText="1"/>
    </xf>
    <xf numFmtId="0" fontId="9" fillId="0" borderId="0" xfId="0" applyFont="1" applyAlignment="1">
      <alignment horizontal="center" wrapText="1"/>
    </xf>
    <xf numFmtId="0" fontId="5" fillId="0" borderId="0" xfId="0" applyFont="1" applyBorder="1" applyAlignment="1">
      <alignment horizontal="center" wrapText="1"/>
    </xf>
    <xf numFmtId="0" fontId="0" fillId="0" borderId="0" xfId="0" applyAlignment="1">
      <alignment horizontal="center" wrapText="1"/>
    </xf>
    <xf numFmtId="166" fontId="26" fillId="0" borderId="0" xfId="1" applyNumberFormat="1" applyFont="1" applyFill="1" applyBorder="1"/>
    <xf numFmtId="168" fontId="9" fillId="0" borderId="0" xfId="0" applyNumberFormat="1" applyFont="1" applyAlignment="1">
      <alignment wrapText="1"/>
    </xf>
    <xf numFmtId="0" fontId="3" fillId="0" borderId="0" xfId="0" applyFont="1" applyFill="1"/>
    <xf numFmtId="166" fontId="1" fillId="3" borderId="0" xfId="1" applyNumberFormat="1" applyFont="1" applyFill="1" applyBorder="1" applyProtection="1">
      <protection locked="0"/>
    </xf>
    <xf numFmtId="166" fontId="1" fillId="3" borderId="1" xfId="1" applyNumberFormat="1" applyFont="1" applyFill="1" applyBorder="1" applyProtection="1">
      <protection locked="0"/>
    </xf>
    <xf numFmtId="0" fontId="1" fillId="0" borderId="0" xfId="0" applyFont="1" applyAlignment="1">
      <alignment horizontal="right"/>
    </xf>
    <xf numFmtId="10" fontId="1" fillId="0" borderId="0" xfId="3" applyNumberFormat="1" applyFont="1" applyFill="1" applyBorder="1" applyAlignment="1">
      <alignment horizontal="right"/>
    </xf>
    <xf numFmtId="166" fontId="1" fillId="5" borderId="7" xfId="1" applyNumberFormat="1" applyFont="1" applyFill="1" applyBorder="1" applyAlignment="1">
      <alignment horizontal="left"/>
    </xf>
    <xf numFmtId="166" fontId="9" fillId="5" borderId="8" xfId="1" applyNumberFormat="1" applyFont="1" applyFill="1" applyBorder="1" applyAlignment="1">
      <alignment horizontal="left"/>
    </xf>
    <xf numFmtId="0" fontId="9" fillId="5" borderId="8" xfId="0" applyFont="1" applyFill="1" applyBorder="1" applyAlignment="1">
      <alignment horizontal="left"/>
    </xf>
    <xf numFmtId="0" fontId="9" fillId="5" borderId="9" xfId="0" applyFont="1" applyFill="1" applyBorder="1" applyAlignment="1">
      <alignment horizontal="left"/>
    </xf>
    <xf numFmtId="166" fontId="1" fillId="5" borderId="10" xfId="1" applyNumberFormat="1" applyFont="1" applyFill="1" applyBorder="1" applyAlignment="1">
      <alignment horizontal="left"/>
    </xf>
    <xf numFmtId="166" fontId="9" fillId="5" borderId="4" xfId="1" applyNumberFormat="1" applyFont="1" applyFill="1" applyBorder="1" applyAlignment="1">
      <alignment horizontal="left"/>
    </xf>
    <xf numFmtId="0" fontId="9" fillId="5" borderId="4" xfId="0" applyFont="1" applyFill="1" applyBorder="1" applyAlignment="1">
      <alignment horizontal="left"/>
    </xf>
    <xf numFmtId="0" fontId="9" fillId="5" borderId="11" xfId="0" applyFont="1" applyFill="1" applyBorder="1" applyAlignment="1">
      <alignment horizontal="left"/>
    </xf>
    <xf numFmtId="166" fontId="4" fillId="5" borderId="0" xfId="1" applyNumberFormat="1" applyFont="1" applyFill="1" applyAlignment="1">
      <alignment horizontal="right"/>
    </xf>
    <xf numFmtId="165" fontId="4" fillId="5" borderId="0" xfId="0" applyNumberFormat="1" applyFont="1" applyFill="1" applyAlignment="1">
      <alignment horizontal="right"/>
    </xf>
    <xf numFmtId="0" fontId="27" fillId="0" borderId="0" xfId="0" applyFont="1"/>
    <xf numFmtId="166" fontId="9" fillId="0" borderId="0" xfId="1" applyNumberFormat="1" applyFont="1" applyFill="1" applyBorder="1" applyProtection="1">
      <protection locked="0"/>
    </xf>
    <xf numFmtId="166" fontId="9" fillId="8" borderId="0" xfId="1" applyNumberFormat="1" applyFont="1" applyFill="1" applyBorder="1"/>
    <xf numFmtId="166" fontId="9" fillId="8" borderId="1" xfId="1" applyNumberFormat="1" applyFont="1" applyFill="1" applyBorder="1"/>
    <xf numFmtId="166" fontId="0" fillId="0" borderId="0" xfId="0" applyNumberFormat="1" applyFill="1" applyBorder="1"/>
    <xf numFmtId="0" fontId="0" fillId="0" borderId="0" xfId="0" applyFill="1" applyAlignment="1">
      <alignment horizontal="center"/>
    </xf>
    <xf numFmtId="0" fontId="9" fillId="0" borderId="0" xfId="0" applyFont="1" applyFill="1" applyAlignment="1">
      <alignment horizontal="center"/>
    </xf>
    <xf numFmtId="0" fontId="3" fillId="0" borderId="0" xfId="0" applyFont="1" applyFill="1" applyAlignment="1">
      <alignment horizontal="center"/>
    </xf>
    <xf numFmtId="0" fontId="9" fillId="0" borderId="0" xfId="0" applyFont="1" applyFill="1" applyAlignment="1" applyProtection="1">
      <alignment horizontal="center"/>
      <protection locked="0"/>
    </xf>
    <xf numFmtId="0" fontId="9" fillId="0" borderId="0" xfId="0" applyFont="1" applyFill="1" applyAlignment="1" applyProtection="1">
      <alignment horizontal="center"/>
    </xf>
    <xf numFmtId="0" fontId="1" fillId="7" borderId="0" xfId="0" applyFont="1" applyFill="1" applyAlignment="1" applyProtection="1">
      <protection locked="0"/>
    </xf>
    <xf numFmtId="43" fontId="9" fillId="7" borderId="0" xfId="1" applyFont="1" applyFill="1" applyProtection="1">
      <protection locked="0"/>
    </xf>
    <xf numFmtId="44" fontId="9" fillId="7" borderId="0" xfId="2" applyFont="1" applyFill="1" applyProtection="1">
      <protection locked="0"/>
    </xf>
    <xf numFmtId="0" fontId="9" fillId="7" borderId="0" xfId="0" applyFont="1" applyFill="1" applyProtection="1">
      <protection locked="0"/>
    </xf>
    <xf numFmtId="0" fontId="26" fillId="0" borderId="0" xfId="0" applyFont="1"/>
    <xf numFmtId="166" fontId="1" fillId="3" borderId="0" xfId="1" applyNumberFormat="1" applyFont="1" applyFill="1" applyProtection="1">
      <protection locked="0"/>
    </xf>
    <xf numFmtId="166" fontId="1" fillId="2" borderId="0" xfId="1" applyNumberFormat="1" applyFont="1" applyFill="1" applyProtection="1">
      <protection locked="0"/>
    </xf>
    <xf numFmtId="166" fontId="1" fillId="0" borderId="0" xfId="1" applyNumberFormat="1" applyFont="1" applyFill="1"/>
    <xf numFmtId="165" fontId="26" fillId="0" borderId="0" xfId="2" applyNumberFormat="1" applyFont="1" applyFill="1" applyBorder="1"/>
    <xf numFmtId="167" fontId="0" fillId="0" borderId="0" xfId="0" applyNumberFormat="1"/>
    <xf numFmtId="166" fontId="1" fillId="0" borderId="0" xfId="1" quotePrefix="1" applyNumberFormat="1" applyFont="1" applyFill="1" applyBorder="1" applyAlignment="1"/>
    <xf numFmtId="0" fontId="3" fillId="0" borderId="0" xfId="0" applyFont="1" applyAlignment="1">
      <alignment horizontal="center"/>
    </xf>
    <xf numFmtId="0" fontId="3" fillId="0" borderId="3" xfId="0" applyFont="1" applyBorder="1" applyAlignment="1">
      <alignment horizontal="center"/>
    </xf>
    <xf numFmtId="0" fontId="1" fillId="0" borderId="0" xfId="3" applyNumberFormat="1" applyFont="1" applyFill="1" applyBorder="1"/>
    <xf numFmtId="10" fontId="1" fillId="0" borderId="0" xfId="3" applyNumberFormat="1" applyFont="1" applyFill="1" applyBorder="1"/>
    <xf numFmtId="0" fontId="1" fillId="0" borderId="0" xfId="0" applyNumberFormat="1" applyFont="1" applyFill="1" applyBorder="1"/>
    <xf numFmtId="165" fontId="1" fillId="0" borderId="0" xfId="2" applyNumberFormat="1" applyFont="1" applyFill="1" applyBorder="1"/>
    <xf numFmtId="0" fontId="1" fillId="0" borderId="0" xfId="1" applyNumberFormat="1" applyFont="1" applyFill="1" applyBorder="1"/>
    <xf numFmtId="166" fontId="1" fillId="0" borderId="0" xfId="1" applyNumberFormat="1" applyFont="1" applyFill="1" applyBorder="1"/>
    <xf numFmtId="0" fontId="1" fillId="0" borderId="0" xfId="1" applyNumberFormat="1" applyFont="1" applyFill="1" applyBorder="1" applyAlignment="1">
      <alignment horizontal="left"/>
    </xf>
    <xf numFmtId="0" fontId="1" fillId="0" borderId="0" xfId="0" applyFont="1" applyFill="1" applyBorder="1" applyAlignment="1">
      <alignment horizontal="right"/>
    </xf>
    <xf numFmtId="171" fontId="1" fillId="0" borderId="0" xfId="0" applyNumberFormat="1" applyFont="1" applyFill="1" applyBorder="1"/>
    <xf numFmtId="172" fontId="3" fillId="3" borderId="3" xfId="0" applyNumberFormat="1" applyFont="1" applyFill="1" applyBorder="1" applyAlignment="1" applyProtection="1">
      <alignment horizontal="right"/>
      <protection locked="0"/>
    </xf>
    <xf numFmtId="172" fontId="3" fillId="0" borderId="3" xfId="0" applyNumberFormat="1" applyFont="1" applyFill="1" applyBorder="1" applyAlignment="1" applyProtection="1">
      <alignment horizontal="right"/>
      <protection locked="0"/>
    </xf>
    <xf numFmtId="172" fontId="7" fillId="0" borderId="3" xfId="0" applyNumberFormat="1" applyFont="1" applyFill="1" applyBorder="1" applyAlignment="1">
      <alignment horizontal="right"/>
    </xf>
    <xf numFmtId="172" fontId="3" fillId="0" borderId="3" xfId="0" applyNumberFormat="1" applyFont="1" applyBorder="1" applyAlignment="1">
      <alignment horizontal="right"/>
    </xf>
    <xf numFmtId="172" fontId="9" fillId="0" borderId="0" xfId="0" applyNumberFormat="1" applyFont="1"/>
    <xf numFmtId="172" fontId="7" fillId="0" borderId="3" xfId="0" applyNumberFormat="1" applyFont="1" applyBorder="1" applyAlignment="1">
      <alignment horizontal="right"/>
    </xf>
    <xf numFmtId="0" fontId="24" fillId="0" borderId="0" xfId="0" quotePrefix="1" applyFont="1" applyAlignment="1">
      <alignment horizontal="right"/>
    </xf>
    <xf numFmtId="166" fontId="24" fillId="5" borderId="0" xfId="1" quotePrefix="1" applyNumberFormat="1" applyFont="1" applyFill="1"/>
    <xf numFmtId="14" fontId="0" fillId="0" borderId="0" xfId="0" applyNumberFormat="1"/>
    <xf numFmtId="166" fontId="32" fillId="0" borderId="0" xfId="1" applyNumberFormat="1" applyFont="1" applyFill="1" applyBorder="1"/>
    <xf numFmtId="0" fontId="32" fillId="0" borderId="0" xfId="0" applyFont="1" applyFill="1" applyBorder="1"/>
    <xf numFmtId="166" fontId="9" fillId="0" borderId="15" xfId="1" applyNumberFormat="1" applyFont="1" applyBorder="1"/>
    <xf numFmtId="0" fontId="25" fillId="3" borderId="12" xfId="0" applyFont="1" applyFill="1" applyBorder="1" applyAlignment="1" applyProtection="1">
      <alignment horizontal="center" vertical="center"/>
      <protection locked="0"/>
    </xf>
    <xf numFmtId="0" fontId="25" fillId="3" borderId="0" xfId="0" applyFont="1" applyFill="1" applyBorder="1" applyAlignment="1" applyProtection="1">
      <alignment horizontal="center" vertical="center"/>
      <protection locked="0"/>
    </xf>
    <xf numFmtId="0" fontId="25" fillId="3" borderId="13" xfId="0" applyFont="1" applyFill="1" applyBorder="1" applyAlignment="1" applyProtection="1">
      <alignment horizontal="center" vertical="center"/>
      <protection locked="0"/>
    </xf>
    <xf numFmtId="0" fontId="19" fillId="5" borderId="0" xfId="0" applyFont="1" applyFill="1" applyAlignment="1">
      <alignment wrapText="1"/>
    </xf>
    <xf numFmtId="0" fontId="0" fillId="0" borderId="0" xfId="0" applyFont="1" applyAlignment="1">
      <alignment horizontal="left" vertical="top" wrapText="1"/>
    </xf>
    <xf numFmtId="0" fontId="24" fillId="0" borderId="14" xfId="0" applyFont="1" applyBorder="1" applyAlignment="1">
      <alignment horizontal="center"/>
    </xf>
    <xf numFmtId="0" fontId="28" fillId="9" borderId="0" xfId="0" applyFont="1" applyFill="1" applyAlignment="1">
      <alignment horizontal="center" vertical="center"/>
    </xf>
    <xf numFmtId="0" fontId="3" fillId="0" borderId="0" xfId="0" applyFont="1" applyAlignment="1">
      <alignment horizontal="center"/>
    </xf>
    <xf numFmtId="0" fontId="3" fillId="5" borderId="0" xfId="0" applyFont="1" applyFill="1" applyAlignment="1">
      <alignment horizontal="left"/>
    </xf>
    <xf numFmtId="0" fontId="1" fillId="7" borderId="0" xfId="0" applyFont="1" applyFill="1" applyAlignment="1" applyProtection="1">
      <alignment horizontal="left"/>
      <protection locked="0"/>
    </xf>
    <xf numFmtId="0" fontId="9" fillId="7" borderId="0" xfId="0" applyFont="1" applyFill="1" applyAlignment="1" applyProtection="1">
      <alignment horizontal="left"/>
      <protection locked="0"/>
    </xf>
    <xf numFmtId="0" fontId="19" fillId="5" borderId="0" xfId="0" applyFont="1" applyFill="1" applyAlignment="1">
      <alignment horizontal="left" wrapText="1"/>
    </xf>
    <xf numFmtId="0" fontId="9" fillId="0" borderId="0" xfId="0" applyFont="1" applyAlignment="1" applyProtection="1">
      <alignment horizontal="left"/>
      <protection locked="0"/>
    </xf>
    <xf numFmtId="0" fontId="3" fillId="3" borderId="14" xfId="0" applyFont="1" applyFill="1" applyBorder="1" applyAlignment="1" applyProtection="1">
      <alignment horizontal="left"/>
      <protection locked="0"/>
    </xf>
    <xf numFmtId="0" fontId="7" fillId="3" borderId="14" xfId="0" applyFont="1" applyFill="1" applyBorder="1" applyAlignment="1" applyProtection="1">
      <alignment horizontal="left"/>
      <protection locked="0"/>
    </xf>
    <xf numFmtId="0" fontId="29" fillId="0" borderId="0" xfId="0" applyFont="1" applyAlignment="1">
      <alignment horizontal="center" wrapText="1"/>
    </xf>
    <xf numFmtId="0" fontId="26" fillId="0" borderId="0" xfId="0" applyFont="1" applyAlignment="1">
      <alignment horizontal="center" wrapText="1"/>
    </xf>
    <xf numFmtId="0" fontId="1" fillId="0" borderId="14" xfId="0" applyNumberFormat="1" applyFont="1" applyFill="1" applyBorder="1" applyAlignment="1">
      <alignment horizontal="right"/>
    </xf>
    <xf numFmtId="3" fontId="1" fillId="0" borderId="14" xfId="0" applyNumberFormat="1" applyFont="1" applyFill="1" applyBorder="1" applyAlignment="1">
      <alignment horizontal="right"/>
    </xf>
    <xf numFmtId="165" fontId="1" fillId="0" borderId="14" xfId="0" applyNumberFormat="1" applyFont="1" applyFill="1" applyBorder="1" applyAlignment="1">
      <alignment horizontal="left"/>
    </xf>
    <xf numFmtId="165" fontId="1" fillId="0" borderId="14" xfId="2" applyNumberFormat="1" applyFont="1" applyFill="1" applyBorder="1" applyAlignment="1">
      <alignment horizontal="left"/>
    </xf>
    <xf numFmtId="0" fontId="0" fillId="0" borderId="0" xfId="0" applyAlignment="1">
      <alignment horizontal="center" vertical="top" wrapText="1"/>
    </xf>
  </cellXfs>
  <cellStyles count="50">
    <cellStyle name="Comma" xfId="1" builtinId="3"/>
    <cellStyle name="Currency" xfId="2" builtinId="4"/>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85853587186697E-2"/>
          <c:y val="2.03201892424726E-2"/>
          <c:w val="0.91981219375441803"/>
          <c:h val="0.86389613203388205"/>
        </c:manualLayout>
      </c:layout>
      <c:barChart>
        <c:barDir val="col"/>
        <c:grouping val="clustered"/>
        <c:varyColors val="0"/>
        <c:ser>
          <c:idx val="3"/>
          <c:order val="3"/>
          <c:tx>
            <c:strRef>
              <c:f>'8. Cash Flow Statement (1)'!$D$56</c:f>
              <c:strCache>
                <c:ptCount val="1"/>
                <c:pt idx="0">
                  <c:v>Ending Cash Balance</c:v>
                </c:pt>
              </c:strCache>
            </c:strRef>
          </c:tx>
          <c:invertIfNegative val="0"/>
          <c:val>
            <c:numRef>
              <c:f>'8. Cash Flow Statement (1)'!$E$56:$P$56</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449182480"/>
        <c:axId val="449183264"/>
      </c:barChart>
      <c:lineChart>
        <c:grouping val="standard"/>
        <c:varyColors val="0"/>
        <c:ser>
          <c:idx val="0"/>
          <c:order val="0"/>
          <c:tx>
            <c:strRef>
              <c:f>'8. Cash Flow Statement (1)'!$D$53</c:f>
              <c:strCache>
                <c:ptCount val="1"/>
                <c:pt idx="0">
                  <c:v>Cash Inflow</c:v>
                </c:pt>
              </c:strCache>
            </c:strRef>
          </c:tx>
          <c:val>
            <c:numRef>
              <c:f>'8. Cash Flow Statement (1)'!$E$53:$P$53</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'8. Cash Flow Statement (1)'!$D$54</c:f>
              <c:strCache>
                <c:ptCount val="1"/>
                <c:pt idx="0">
                  <c:v>Cash Outflow</c:v>
                </c:pt>
              </c:strCache>
            </c:strRef>
          </c:tx>
          <c:val>
            <c:numRef>
              <c:f>'8. Cash Flow Statement (1)'!$E$54:$P$54</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'8. Cash Flow Statement (1)'!$D$55</c:f>
              <c:strCache>
                <c:ptCount val="1"/>
                <c:pt idx="0">
                  <c:v>Cash Flow</c:v>
                </c:pt>
              </c:strCache>
            </c:strRef>
          </c:tx>
          <c:val>
            <c:numRef>
              <c:f>'8. Cash Flow Statement (1)'!$E$55:$P$55</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49177384"/>
        <c:axId val="449178168"/>
      </c:lineChart>
      <c:catAx>
        <c:axId val="449177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178168"/>
        <c:crosses val="autoZero"/>
        <c:auto val="1"/>
        <c:lblAlgn val="ctr"/>
        <c:lblOffset val="100"/>
        <c:noMultiLvlLbl val="0"/>
      </c:catAx>
      <c:valAx>
        <c:axId val="449178168"/>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177384"/>
        <c:crosses val="autoZero"/>
        <c:crossBetween val="between"/>
      </c:valAx>
      <c:catAx>
        <c:axId val="449182480"/>
        <c:scaling>
          <c:orientation val="minMax"/>
        </c:scaling>
        <c:delete val="1"/>
        <c:axPos val="b"/>
        <c:majorTickMark val="out"/>
        <c:minorTickMark val="none"/>
        <c:tickLblPos val="none"/>
        <c:crossAx val="449183264"/>
        <c:crosses val="autoZero"/>
        <c:auto val="1"/>
        <c:lblAlgn val="ctr"/>
        <c:lblOffset val="100"/>
        <c:noMultiLvlLbl val="0"/>
      </c:catAx>
      <c:valAx>
        <c:axId val="449183264"/>
        <c:scaling>
          <c:orientation val="minMax"/>
        </c:scaling>
        <c:delete val="0"/>
        <c:axPos val="r"/>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182480"/>
        <c:crosses val="max"/>
        <c:crossBetween val="between"/>
      </c:valAx>
    </c:plotArea>
    <c:legend>
      <c:legendPos val="r"/>
      <c:layout>
        <c:manualLayout>
          <c:xMode val="edge"/>
          <c:yMode val="edge"/>
          <c:x val="0.24689755550641099"/>
          <c:y val="0.95050520957607798"/>
          <c:w val="0.504245796839081"/>
          <c:h val="3.7373737373737503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5" l="0.70000000000000195" r="0.70000000000000195" t="0.75000000000000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Working Capital Cash Cycle</a:t>
            </a:r>
          </a:p>
        </c:rich>
      </c:tx>
      <c:overlay val="0"/>
    </c:title>
    <c:autoTitleDeleted val="0"/>
    <c:plotArea>
      <c:layout/>
      <c:lineChart>
        <c:grouping val="standard"/>
        <c:varyColors val="0"/>
        <c:ser>
          <c:idx val="0"/>
          <c:order val="0"/>
          <c:tx>
            <c:strRef>
              <c:f>'8. Cash Flow Statement (1)'!$D$49</c:f>
              <c:strCache>
                <c:ptCount val="1"/>
                <c:pt idx="0">
                  <c:v>Accounts Receivable in Days of Sales</c:v>
                </c:pt>
              </c:strCache>
            </c:strRef>
          </c:tx>
          <c:cat>
            <c:numRef>
              <c:f>'8. Cash Flow Statement (1)'!$E$48:$P$48</c:f>
              <c:numCache>
                <c:formatCode>General</c:formatCode>
                <c:ptCount val="12"/>
                <c:pt idx="0">
                  <c:v>1</c:v>
                </c:pt>
                <c:pt idx="1">
                  <c:v>32</c:v>
                </c:pt>
                <c:pt idx="2">
                  <c:v>63</c:v>
                </c:pt>
                <c:pt idx="3">
                  <c:v>94</c:v>
                </c:pt>
                <c:pt idx="4">
                  <c:v>125</c:v>
                </c:pt>
                <c:pt idx="5">
                  <c:v>156</c:v>
                </c:pt>
                <c:pt idx="6">
                  <c:v>187</c:v>
                </c:pt>
                <c:pt idx="7">
                  <c:v>218</c:v>
                </c:pt>
                <c:pt idx="8">
                  <c:v>249</c:v>
                </c:pt>
                <c:pt idx="9">
                  <c:v>280</c:v>
                </c:pt>
                <c:pt idx="10">
                  <c:v>311</c:v>
                </c:pt>
                <c:pt idx="11">
                  <c:v>342</c:v>
                </c:pt>
              </c:numCache>
            </c:numRef>
          </c:cat>
          <c:val>
            <c:numRef>
              <c:f>'8. Cash Flow Statement (1)'!$E$49:$P$49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'8. Cash Flow Statement (1)'!$D$50</c:f>
              <c:strCache>
                <c:ptCount val="1"/>
                <c:pt idx="0">
                  <c:v>Accounts Payable in Days of Cost of Sales</c:v>
                </c:pt>
              </c:strCache>
            </c:strRef>
          </c:tx>
          <c:cat>
            <c:numRef>
              <c:f>'8. Cash Flow Statement (1)'!$E$48:$P$48</c:f>
              <c:numCache>
                <c:formatCode>General</c:formatCode>
                <c:ptCount val="12"/>
                <c:pt idx="0">
                  <c:v>1</c:v>
                </c:pt>
                <c:pt idx="1">
                  <c:v>32</c:v>
                </c:pt>
                <c:pt idx="2">
                  <c:v>63</c:v>
                </c:pt>
                <c:pt idx="3">
                  <c:v>94</c:v>
                </c:pt>
                <c:pt idx="4">
                  <c:v>125</c:v>
                </c:pt>
                <c:pt idx="5">
                  <c:v>156</c:v>
                </c:pt>
                <c:pt idx="6">
                  <c:v>187</c:v>
                </c:pt>
                <c:pt idx="7">
                  <c:v>218</c:v>
                </c:pt>
                <c:pt idx="8">
                  <c:v>249</c:v>
                </c:pt>
                <c:pt idx="9">
                  <c:v>280</c:v>
                </c:pt>
                <c:pt idx="10">
                  <c:v>311</c:v>
                </c:pt>
                <c:pt idx="11">
                  <c:v>342</c:v>
                </c:pt>
              </c:numCache>
            </c:numRef>
          </c:cat>
          <c:val>
            <c:numRef>
              <c:f>'8. Cash Flow Statement (1)'!$E$50:$P$50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'8. Cash Flow Statement (1)'!$D$51</c:f>
              <c:strCache>
                <c:ptCount val="1"/>
                <c:pt idx="0">
                  <c:v>Inventory in Days of Cost of Sales</c:v>
                </c:pt>
              </c:strCache>
            </c:strRef>
          </c:tx>
          <c:cat>
            <c:numRef>
              <c:f>'8. Cash Flow Statement (1)'!$E$48:$P$48</c:f>
              <c:numCache>
                <c:formatCode>General</c:formatCode>
                <c:ptCount val="12"/>
                <c:pt idx="0">
                  <c:v>1</c:v>
                </c:pt>
                <c:pt idx="1">
                  <c:v>32</c:v>
                </c:pt>
                <c:pt idx="2">
                  <c:v>63</c:v>
                </c:pt>
                <c:pt idx="3">
                  <c:v>94</c:v>
                </c:pt>
                <c:pt idx="4">
                  <c:v>125</c:v>
                </c:pt>
                <c:pt idx="5">
                  <c:v>156</c:v>
                </c:pt>
                <c:pt idx="6">
                  <c:v>187</c:v>
                </c:pt>
                <c:pt idx="7">
                  <c:v>218</c:v>
                </c:pt>
                <c:pt idx="8">
                  <c:v>249</c:v>
                </c:pt>
                <c:pt idx="9">
                  <c:v>280</c:v>
                </c:pt>
                <c:pt idx="10">
                  <c:v>311</c:v>
                </c:pt>
                <c:pt idx="11">
                  <c:v>342</c:v>
                </c:pt>
              </c:numCache>
            </c:numRef>
          </c:cat>
          <c:val>
            <c:numRef>
              <c:f>'8. Cash Flow Statement (1)'!$E$51:$P$51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49590472"/>
        <c:axId val="449589688"/>
      </c:lineChart>
      <c:catAx>
        <c:axId val="44959047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589688"/>
        <c:crosses val="autoZero"/>
        <c:auto val="1"/>
        <c:lblAlgn val="ctr"/>
        <c:lblOffset val="100"/>
        <c:noMultiLvlLbl val="0"/>
      </c:catAx>
      <c:valAx>
        <c:axId val="449589688"/>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449590472"/>
        <c:crosses val="autoZero"/>
        <c:crossBetween val="between"/>
      </c:valAx>
    </c:plotArea>
    <c:legend>
      <c:legendPos val="r"/>
      <c:layout>
        <c:manualLayout>
          <c:xMode val="edge"/>
          <c:yMode val="edge"/>
          <c:x val="5.6338139070644298E-2"/>
          <c:y val="0.90211132437620001"/>
          <c:w val="0.88169136076300303"/>
          <c:h val="7.1017274472168906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3" l="0.70000000000000195" r="0.70000000000000195" t="0.750000000000003"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'25. Breakeven Analysis'!$K$6</c:f>
              <c:strCache>
                <c:ptCount val="1"/>
                <c:pt idx="0">
                  <c:v>Cumul Annual Sales Revenue</c:v>
                </c:pt>
              </c:strCache>
            </c:strRef>
          </c:tx>
          <c:marker>
            <c:symbol val="none"/>
          </c:marker>
          <c:cat>
            <c:numRef>
              <c:f>'25. Breakeven Analysis'!$L$5:$W$5</c:f>
              <c:numCache>
                <c:formatCode>General</c:formatCode>
                <c:ptCount val="12"/>
                <c:pt idx="0">
                  <c:v>1</c:v>
                </c:pt>
                <c:pt idx="1">
                  <c:v>32</c:v>
                </c:pt>
                <c:pt idx="2">
                  <c:v>63</c:v>
                </c:pt>
                <c:pt idx="3">
                  <c:v>94</c:v>
                </c:pt>
                <c:pt idx="4">
                  <c:v>125</c:v>
                </c:pt>
                <c:pt idx="5">
                  <c:v>156</c:v>
                </c:pt>
                <c:pt idx="6">
                  <c:v>187</c:v>
                </c:pt>
                <c:pt idx="7">
                  <c:v>218</c:v>
                </c:pt>
                <c:pt idx="8">
                  <c:v>249</c:v>
                </c:pt>
                <c:pt idx="9">
                  <c:v>280</c:v>
                </c:pt>
                <c:pt idx="10">
                  <c:v>311</c:v>
                </c:pt>
                <c:pt idx="11">
                  <c:v>342</c:v>
                </c:pt>
              </c:numCache>
            </c:numRef>
          </c:cat>
          <c:val>
            <c:numRef>
              <c:f>'25. Breakeven Analysis'!$L$6:$W$6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'25. Breakeven Analysis'!$K$7</c:f>
              <c:strCache>
                <c:ptCount val="1"/>
                <c:pt idx="0">
                  <c:v>Cumul Gross Margin</c:v>
                </c:pt>
              </c:strCache>
            </c:strRef>
          </c:tx>
          <c:marker>
            <c:symbol val="none"/>
          </c:marker>
          <c:cat>
            <c:numRef>
              <c:f>'25. Breakeven Analysis'!$L$5:$W$5</c:f>
              <c:numCache>
                <c:formatCode>General</c:formatCode>
                <c:ptCount val="12"/>
                <c:pt idx="0">
                  <c:v>1</c:v>
                </c:pt>
                <c:pt idx="1">
                  <c:v>32</c:v>
                </c:pt>
                <c:pt idx="2">
                  <c:v>63</c:v>
                </c:pt>
                <c:pt idx="3">
                  <c:v>94</c:v>
                </c:pt>
                <c:pt idx="4">
                  <c:v>125</c:v>
                </c:pt>
                <c:pt idx="5">
                  <c:v>156</c:v>
                </c:pt>
                <c:pt idx="6">
                  <c:v>187</c:v>
                </c:pt>
                <c:pt idx="7">
                  <c:v>218</c:v>
                </c:pt>
                <c:pt idx="8">
                  <c:v>249</c:v>
                </c:pt>
                <c:pt idx="9">
                  <c:v>280</c:v>
                </c:pt>
                <c:pt idx="10">
                  <c:v>311</c:v>
                </c:pt>
                <c:pt idx="11">
                  <c:v>342</c:v>
                </c:pt>
              </c:numCache>
            </c:numRef>
          </c:cat>
          <c:val>
            <c:numRef>
              <c:f>'25. Breakeven Analysis'!$L$7:$W$7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'25. Breakeven Analysis'!$K$8</c:f>
              <c:strCache>
                <c:ptCount val="1"/>
                <c:pt idx="0">
                  <c:v>Total Fixed Business Expenses</c:v>
                </c:pt>
              </c:strCache>
            </c:strRef>
          </c:tx>
          <c:marker>
            <c:symbol val="none"/>
          </c:marker>
          <c:cat>
            <c:numRef>
              <c:f>'25. Breakeven Analysis'!$L$5:$W$5</c:f>
              <c:numCache>
                <c:formatCode>General</c:formatCode>
                <c:ptCount val="12"/>
                <c:pt idx="0">
                  <c:v>1</c:v>
                </c:pt>
                <c:pt idx="1">
                  <c:v>32</c:v>
                </c:pt>
                <c:pt idx="2">
                  <c:v>63</c:v>
                </c:pt>
                <c:pt idx="3">
                  <c:v>94</c:v>
                </c:pt>
                <c:pt idx="4">
                  <c:v>125</c:v>
                </c:pt>
                <c:pt idx="5">
                  <c:v>156</c:v>
                </c:pt>
                <c:pt idx="6">
                  <c:v>187</c:v>
                </c:pt>
                <c:pt idx="7">
                  <c:v>218</c:v>
                </c:pt>
                <c:pt idx="8">
                  <c:v>249</c:v>
                </c:pt>
                <c:pt idx="9">
                  <c:v>280</c:v>
                </c:pt>
                <c:pt idx="10">
                  <c:v>311</c:v>
                </c:pt>
                <c:pt idx="11">
                  <c:v>342</c:v>
                </c:pt>
              </c:numCache>
            </c:numRef>
          </c:cat>
          <c:val>
            <c:numRef>
              <c:f>'25. Breakeven Analysis'!$L$8:$W$8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3"/>
          <c:order val="3"/>
          <c:tx>
            <c:strRef>
              <c:f>'25. Breakeven Analysis'!$K$9</c:f>
              <c:strCache>
                <c:ptCount val="1"/>
                <c:pt idx="0">
                  <c:v>Ending Cash</c:v>
                </c:pt>
              </c:strCache>
            </c:strRef>
          </c:tx>
          <c:spPr>
            <a:ln>
              <a:prstDash val="dash"/>
            </a:ln>
          </c:spPr>
          <c:marker>
            <c:symbol val="none"/>
          </c:marker>
          <c:cat>
            <c:numRef>
              <c:f>'25. Breakeven Analysis'!$L$5:$W$5</c:f>
              <c:numCache>
                <c:formatCode>General</c:formatCode>
                <c:ptCount val="12"/>
                <c:pt idx="0">
                  <c:v>1</c:v>
                </c:pt>
                <c:pt idx="1">
                  <c:v>32</c:v>
                </c:pt>
                <c:pt idx="2">
                  <c:v>63</c:v>
                </c:pt>
                <c:pt idx="3">
                  <c:v>94</c:v>
                </c:pt>
                <c:pt idx="4">
                  <c:v>125</c:v>
                </c:pt>
                <c:pt idx="5">
                  <c:v>156</c:v>
                </c:pt>
                <c:pt idx="6">
                  <c:v>187</c:v>
                </c:pt>
                <c:pt idx="7">
                  <c:v>218</c:v>
                </c:pt>
                <c:pt idx="8">
                  <c:v>249</c:v>
                </c:pt>
                <c:pt idx="9">
                  <c:v>280</c:v>
                </c:pt>
                <c:pt idx="10">
                  <c:v>311</c:v>
                </c:pt>
                <c:pt idx="11">
                  <c:v>342</c:v>
                </c:pt>
              </c:numCache>
            </c:numRef>
          </c:cat>
          <c:val>
            <c:numRef>
              <c:f>'25. Breakeven Analysis'!$L$9:$W$9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449594392"/>
        <c:axId val="449594784"/>
      </c:lineChart>
      <c:catAx>
        <c:axId val="449594392"/>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594784"/>
        <c:crosses val="autoZero"/>
        <c:auto val="1"/>
        <c:lblAlgn val="ctr"/>
        <c:lblOffset val="100"/>
        <c:noMultiLvlLbl val="0"/>
      </c:catAx>
      <c:valAx>
        <c:axId val="449594784"/>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594392"/>
        <c:crosses val="autoZero"/>
        <c:crossBetween val="between"/>
      </c:valAx>
    </c:plotArea>
    <c:legend>
      <c:legendPos val="r"/>
      <c:layout>
        <c:manualLayout>
          <c:xMode val="edge"/>
          <c:yMode val="edge"/>
          <c:x val="0.12682926829268301"/>
          <c:y val="0.87647244094488397"/>
          <c:w val="0.74634184751296495"/>
          <c:h val="0.10147081982399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5" l="0.70000000000000195" r="0.70000000000000195" t="0.75000000000000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70534251339923E-2"/>
          <c:y val="3.2041903852927475E-2"/>
          <c:w val="0.90964724074205994"/>
          <c:h val="0.84948290554589767"/>
        </c:manualLayout>
      </c:layout>
      <c:barChart>
        <c:barDir val="col"/>
        <c:grouping val="clustered"/>
        <c:varyColors val="0"/>
        <c:ser>
          <c:idx val="0"/>
          <c:order val="0"/>
          <c:tx>
            <c:strRef>
              <c:f>'28. Summary Graphs'!$A$56</c:f>
              <c:strCache>
                <c:ptCount val="1"/>
                <c:pt idx="0">
                  <c:v>Income</c:v>
                </c:pt>
              </c:strCache>
            </c:strRef>
          </c:tx>
          <c:invertIfNegative val="0"/>
          <c:cat>
            <c:strRef>
              <c:f>'28. Summary Graphs'!$B$55:$J$55</c:f>
              <c:strCache>
                <c:ptCount val="9"/>
                <c:pt idx="0">
                  <c:v>YR 1</c:v>
                </c:pt>
                <c:pt idx="2">
                  <c:v>YR 2</c:v>
                </c:pt>
                <c:pt idx="4">
                  <c:v>YR 3</c:v>
                </c:pt>
                <c:pt idx="6">
                  <c:v>YR 4</c:v>
                </c:pt>
                <c:pt idx="8">
                  <c:v>YR 5</c:v>
                </c:pt>
              </c:strCache>
            </c:strRef>
          </c:cat>
          <c:val>
            <c:numRef>
              <c:f>'28. Summary Graphs'!$B$56:$J$56</c:f>
              <c:numCache>
                <c:formatCode>#,##0</c:formatCode>
                <c:ptCount val="9"/>
                <c:pt idx="0">
                  <c:v>0</c:v>
                </c:pt>
                <c:pt idx="2">
                  <c:v>0</c:v>
                </c:pt>
                <c:pt idx="4">
                  <c:v>0</c:v>
                </c:pt>
                <c:pt idx="6">
                  <c:v>0</c:v>
                </c:pt>
                <c:pt idx="8">
                  <c:v>0</c:v>
                </c:pt>
              </c:numCache>
            </c:numRef>
          </c:val>
        </c:ser>
        <c:ser>
          <c:idx val="1"/>
          <c:order val="1"/>
          <c:tx>
            <c:strRef>
              <c:f>'28. Summary Graphs'!$A$57</c:f>
              <c:strCache>
                <c:ptCount val="1"/>
                <c:pt idx="0">
                  <c:v>Gross Margin</c:v>
                </c:pt>
              </c:strCache>
            </c:strRef>
          </c:tx>
          <c:invertIfNegative val="0"/>
          <c:cat>
            <c:strRef>
              <c:f>'28. Summary Graphs'!$B$55:$J$55</c:f>
              <c:strCache>
                <c:ptCount val="9"/>
                <c:pt idx="0">
                  <c:v>YR 1</c:v>
                </c:pt>
                <c:pt idx="2">
                  <c:v>YR 2</c:v>
                </c:pt>
                <c:pt idx="4">
                  <c:v>YR 3</c:v>
                </c:pt>
                <c:pt idx="6">
                  <c:v>YR 4</c:v>
                </c:pt>
                <c:pt idx="8">
                  <c:v>YR 5</c:v>
                </c:pt>
              </c:strCache>
            </c:strRef>
          </c:cat>
          <c:val>
            <c:numRef>
              <c:f>'28. Summary Graphs'!$B$57:$J$57</c:f>
              <c:numCache>
                <c:formatCode>#,##0</c:formatCode>
                <c:ptCount val="9"/>
                <c:pt idx="0">
                  <c:v>0</c:v>
                </c:pt>
                <c:pt idx="2">
                  <c:v>0</c:v>
                </c:pt>
                <c:pt idx="4">
                  <c:v>0</c:v>
                </c:pt>
                <c:pt idx="6">
                  <c:v>0</c:v>
                </c:pt>
                <c:pt idx="8">
                  <c:v>0</c:v>
                </c:pt>
              </c:numCache>
            </c:numRef>
          </c:val>
        </c:ser>
        <c:ser>
          <c:idx val="2"/>
          <c:order val="2"/>
          <c:tx>
            <c:strRef>
              <c:f>'28. Summary Graphs'!$A$58</c:f>
              <c:strCache>
                <c:ptCount val="1"/>
                <c:pt idx="0">
                  <c:v>Net Income</c:v>
                </c:pt>
              </c:strCache>
            </c:strRef>
          </c:tx>
          <c:invertIfNegative val="0"/>
          <c:cat>
            <c:strRef>
              <c:f>'28. Summary Graphs'!$B$55:$J$55</c:f>
              <c:strCache>
                <c:ptCount val="9"/>
                <c:pt idx="0">
                  <c:v>YR 1</c:v>
                </c:pt>
                <c:pt idx="2">
                  <c:v>YR 2</c:v>
                </c:pt>
                <c:pt idx="4">
                  <c:v>YR 3</c:v>
                </c:pt>
                <c:pt idx="6">
                  <c:v>YR 4</c:v>
                </c:pt>
                <c:pt idx="8">
                  <c:v>YR 5</c:v>
                </c:pt>
              </c:strCache>
            </c:strRef>
          </c:cat>
          <c:val>
            <c:numRef>
              <c:f>'28. Summary Graphs'!$B$58:$J$58</c:f>
              <c:numCache>
                <c:formatCode>#,##0</c:formatCode>
                <c:ptCount val="9"/>
                <c:pt idx="0">
                  <c:v>0</c:v>
                </c:pt>
                <c:pt idx="2">
                  <c:v>0</c:v>
                </c:pt>
                <c:pt idx="4">
                  <c:v>0</c:v>
                </c:pt>
                <c:pt idx="6">
                  <c:v>0</c:v>
                </c:pt>
                <c:pt idx="8">
                  <c:v>0</c:v>
                </c:pt>
              </c:numCache>
            </c:numRef>
          </c:val>
        </c:ser>
        <c:dLbls>
          <c:showLegendKey val="0"/>
          <c:showVal val="0"/>
          <c:showCatName val="0"/>
          <c:showSerName val="0"/>
          <c:showPercent val="0"/>
          <c:showBubbleSize val="0"/>
        </c:dLbls>
        <c:gapWidth val="150"/>
        <c:axId val="449591256"/>
        <c:axId val="449595176"/>
      </c:barChart>
      <c:catAx>
        <c:axId val="449591256"/>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595176"/>
        <c:crosses val="autoZero"/>
        <c:auto val="1"/>
        <c:lblAlgn val="ctr"/>
        <c:lblOffset val="100"/>
        <c:noMultiLvlLbl val="0"/>
      </c:catAx>
      <c:valAx>
        <c:axId val="44959517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591256"/>
        <c:crosses val="autoZero"/>
        <c:crossBetween val="between"/>
      </c:valAx>
    </c:plotArea>
    <c:legend>
      <c:legendPos val="r"/>
      <c:layout>
        <c:manualLayout>
          <c:xMode val="edge"/>
          <c:yMode val="edge"/>
          <c:x val="0.24487246105945112"/>
          <c:y val="0.94433218574950861"/>
          <c:w val="0.50769351907934601"/>
          <c:h val="5.29329863809943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5" l="0.70000000000000195" r="0.70000000000000195" t="0.75000000000000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38394942178643E-2"/>
          <c:y val="3.2750795531089588E-2"/>
          <c:w val="0.89647950262947673"/>
          <c:h val="0.84025317631756202"/>
        </c:manualLayout>
      </c:layout>
      <c:barChart>
        <c:barDir val="col"/>
        <c:grouping val="clustered"/>
        <c:varyColors val="0"/>
        <c:ser>
          <c:idx val="0"/>
          <c:order val="0"/>
          <c:tx>
            <c:strRef>
              <c:f>'28. Summary Graphs'!$L$56</c:f>
              <c:strCache>
                <c:ptCount val="1"/>
                <c:pt idx="0">
                  <c:v>Current Assets</c:v>
                </c:pt>
              </c:strCache>
            </c:strRef>
          </c:tx>
          <c:invertIfNegative val="0"/>
          <c:cat>
            <c:strRef>
              <c:f>'28. Summary Graphs'!$M$55:$W$55</c:f>
              <c:strCache>
                <c:ptCount val="11"/>
                <c:pt idx="0">
                  <c:v> Base </c:v>
                </c:pt>
                <c:pt idx="2">
                  <c:v> EOY1 </c:v>
                </c:pt>
                <c:pt idx="4">
                  <c:v> EOY2 </c:v>
                </c:pt>
                <c:pt idx="6">
                  <c:v> EOY3 </c:v>
                </c:pt>
                <c:pt idx="8">
                  <c:v> EOF4 </c:v>
                </c:pt>
                <c:pt idx="10">
                  <c:v> EOY5 </c:v>
                </c:pt>
              </c:strCache>
            </c:strRef>
          </c:cat>
          <c:val>
            <c:numRef>
              <c:f>'28. Summary Graphs'!$M$56:$W$56</c:f>
              <c:numCache>
                <c:formatCode>_(* #,##0_);_(* \(#,##0\);_(* "-"??_);_(@_)</c:formatCode>
                <c:ptCount val="11"/>
                <c:pt idx="0">
                  <c:v>0</c:v>
                </c:pt>
                <c:pt idx="2">
                  <c:v>0</c:v>
                </c:pt>
                <c:pt idx="4">
                  <c:v>0</c:v>
                </c:pt>
                <c:pt idx="6">
                  <c:v>0</c:v>
                </c:pt>
                <c:pt idx="8">
                  <c:v>0</c:v>
                </c:pt>
                <c:pt idx="10">
                  <c:v>0</c:v>
                </c:pt>
              </c:numCache>
            </c:numRef>
          </c:val>
        </c:ser>
        <c:ser>
          <c:idx val="1"/>
          <c:order val="1"/>
          <c:tx>
            <c:strRef>
              <c:f>'28. Summary Graphs'!$L$57</c:f>
              <c:strCache>
                <c:ptCount val="1"/>
                <c:pt idx="0">
                  <c:v>Fixed Assets</c:v>
                </c:pt>
              </c:strCache>
            </c:strRef>
          </c:tx>
          <c:invertIfNegative val="0"/>
          <c:cat>
            <c:strRef>
              <c:f>'28. Summary Graphs'!$M$55:$W$55</c:f>
              <c:strCache>
                <c:ptCount val="11"/>
                <c:pt idx="0">
                  <c:v> Base </c:v>
                </c:pt>
                <c:pt idx="2">
                  <c:v> EOY1 </c:v>
                </c:pt>
                <c:pt idx="4">
                  <c:v> EOY2 </c:v>
                </c:pt>
                <c:pt idx="6">
                  <c:v> EOY3 </c:v>
                </c:pt>
                <c:pt idx="8">
                  <c:v> EOF4 </c:v>
                </c:pt>
                <c:pt idx="10">
                  <c:v> EOY5 </c:v>
                </c:pt>
              </c:strCache>
            </c:strRef>
          </c:cat>
          <c:val>
            <c:numRef>
              <c:f>'28. Summary Graphs'!$M$57:$W$57</c:f>
              <c:numCache>
                <c:formatCode>_(* #,##0_);_(* \(#,##0\);_(* "-"??_);_(@_)</c:formatCode>
                <c:ptCount val="11"/>
                <c:pt idx="0">
                  <c:v>0</c:v>
                </c:pt>
                <c:pt idx="2">
                  <c:v>0</c:v>
                </c:pt>
                <c:pt idx="4">
                  <c:v>0</c:v>
                </c:pt>
                <c:pt idx="6">
                  <c:v>0</c:v>
                </c:pt>
                <c:pt idx="8">
                  <c:v>0</c:v>
                </c:pt>
                <c:pt idx="10">
                  <c:v>0</c:v>
                </c:pt>
              </c:numCache>
            </c:numRef>
          </c:val>
        </c:ser>
        <c:ser>
          <c:idx val="2"/>
          <c:order val="2"/>
          <c:tx>
            <c:strRef>
              <c:f>'28. Summary Graphs'!$L$58</c:f>
              <c:strCache>
                <c:ptCount val="1"/>
                <c:pt idx="0">
                  <c:v>Total Assets</c:v>
                </c:pt>
              </c:strCache>
            </c:strRef>
          </c:tx>
          <c:invertIfNegative val="0"/>
          <c:cat>
            <c:strRef>
              <c:f>'28. Summary Graphs'!$M$55:$W$55</c:f>
              <c:strCache>
                <c:ptCount val="11"/>
                <c:pt idx="0">
                  <c:v> Base </c:v>
                </c:pt>
                <c:pt idx="2">
                  <c:v> EOY1 </c:v>
                </c:pt>
                <c:pt idx="4">
                  <c:v> EOY2 </c:v>
                </c:pt>
                <c:pt idx="6">
                  <c:v> EOY3 </c:v>
                </c:pt>
                <c:pt idx="8">
                  <c:v> EOF4 </c:v>
                </c:pt>
                <c:pt idx="10">
                  <c:v> EOY5 </c:v>
                </c:pt>
              </c:strCache>
            </c:strRef>
          </c:cat>
          <c:val>
            <c:numRef>
              <c:f>'28. Summary Graphs'!$M$58:$W$58</c:f>
              <c:numCache>
                <c:formatCode>_(* #,##0_);_(* \(#,##0\);_(* "-"??_);_(@_)</c:formatCode>
                <c:ptCount val="11"/>
                <c:pt idx="0">
                  <c:v>0</c:v>
                </c:pt>
                <c:pt idx="2">
                  <c:v>0</c:v>
                </c:pt>
                <c:pt idx="4">
                  <c:v>0</c:v>
                </c:pt>
                <c:pt idx="6">
                  <c:v>0</c:v>
                </c:pt>
                <c:pt idx="8">
                  <c:v>0</c:v>
                </c:pt>
                <c:pt idx="10">
                  <c:v>0</c:v>
                </c:pt>
              </c:numCache>
            </c:numRef>
          </c:val>
        </c:ser>
        <c:ser>
          <c:idx val="3"/>
          <c:order val="3"/>
          <c:tx>
            <c:strRef>
              <c:f>'28. Summary Graphs'!$L$59</c:f>
              <c:strCache>
                <c:ptCount val="1"/>
                <c:pt idx="0">
                  <c:v>Owner's Equity</c:v>
                </c:pt>
              </c:strCache>
            </c:strRef>
          </c:tx>
          <c:invertIfNegative val="0"/>
          <c:cat>
            <c:strRef>
              <c:f>'28. Summary Graphs'!$M$55:$W$55</c:f>
              <c:strCache>
                <c:ptCount val="11"/>
                <c:pt idx="0">
                  <c:v> Base </c:v>
                </c:pt>
                <c:pt idx="2">
                  <c:v> EOY1 </c:v>
                </c:pt>
                <c:pt idx="4">
                  <c:v> EOY2 </c:v>
                </c:pt>
                <c:pt idx="6">
                  <c:v> EOY3 </c:v>
                </c:pt>
                <c:pt idx="8">
                  <c:v> EOF4 </c:v>
                </c:pt>
                <c:pt idx="10">
                  <c:v> EOY5 </c:v>
                </c:pt>
              </c:strCache>
            </c:strRef>
          </c:cat>
          <c:val>
            <c:numRef>
              <c:f>'28. Summary Graphs'!$M$59:$W$59</c:f>
              <c:numCache>
                <c:formatCode>_(* #,##0_);_(* \(#,##0\);_(* "-"??_);_(@_)</c:formatCode>
                <c:ptCount val="11"/>
                <c:pt idx="0">
                  <c:v>0</c:v>
                </c:pt>
                <c:pt idx="2">
                  <c:v>0</c:v>
                </c:pt>
                <c:pt idx="4">
                  <c:v>0</c:v>
                </c:pt>
                <c:pt idx="6">
                  <c:v>0</c:v>
                </c:pt>
                <c:pt idx="8">
                  <c:v>0</c:v>
                </c:pt>
                <c:pt idx="10">
                  <c:v>0</c:v>
                </c:pt>
              </c:numCache>
            </c:numRef>
          </c:val>
        </c:ser>
        <c:dLbls>
          <c:showLegendKey val="0"/>
          <c:showVal val="0"/>
          <c:showCatName val="0"/>
          <c:showSerName val="0"/>
          <c:showPercent val="0"/>
          <c:showBubbleSize val="0"/>
        </c:dLbls>
        <c:gapWidth val="150"/>
        <c:axId val="449595568"/>
        <c:axId val="449595960"/>
      </c:barChart>
      <c:catAx>
        <c:axId val="4495955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595960"/>
        <c:crosses val="autoZero"/>
        <c:auto val="1"/>
        <c:lblAlgn val="ctr"/>
        <c:lblOffset val="100"/>
        <c:noMultiLvlLbl val="0"/>
      </c:catAx>
      <c:valAx>
        <c:axId val="449595960"/>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595568"/>
        <c:crosses val="autoZero"/>
        <c:crossBetween val="between"/>
      </c:valAx>
    </c:plotArea>
    <c:legend>
      <c:legendPos val="r"/>
      <c:layout>
        <c:manualLayout>
          <c:xMode val="edge"/>
          <c:yMode val="edge"/>
          <c:x val="0.16763818533021518"/>
          <c:y val="0.93721227324460554"/>
          <c:w val="0.65625114829396303"/>
          <c:h val="5.40935672514622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5" l="0.70000000000000195" r="0.70000000000000195" t="0.75000000000000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Sales, Net Income and Cash Flow Trending</a:t>
            </a:r>
          </a:p>
        </c:rich>
      </c:tx>
      <c:layout/>
      <c:overlay val="0"/>
    </c:title>
    <c:autoTitleDeleted val="0"/>
    <c:plotArea>
      <c:layout>
        <c:manualLayout>
          <c:layoutTarget val="inner"/>
          <c:xMode val="edge"/>
          <c:yMode val="edge"/>
          <c:x val="5.1823386977173529E-2"/>
          <c:y val="8.7011634943808328E-2"/>
          <c:w val="0.90610239685538341"/>
          <c:h val="0.81083540469295445"/>
        </c:manualLayout>
      </c:layout>
      <c:lineChart>
        <c:grouping val="standard"/>
        <c:varyColors val="0"/>
        <c:ser>
          <c:idx val="0"/>
          <c:order val="0"/>
          <c:tx>
            <c:strRef>
              <c:f>'28. Summary Graphs'!$AA$8</c:f>
              <c:strCache>
                <c:ptCount val="1"/>
                <c:pt idx="0">
                  <c:v>Gross Income</c:v>
                </c:pt>
              </c:strCache>
            </c:strRef>
          </c:tx>
          <c:trendline>
            <c:trendlineType val="movingAvg"/>
            <c:period val="3"/>
            <c:dispRSqr val="0"/>
            <c:dispEq val="0"/>
          </c:trendline>
          <c:cat>
            <c:numRef>
              <c:f>'28. Summary Graphs'!$AB$7:$BK$7</c:f>
              <c:numCache>
                <c:formatCode>General</c:formatCode>
                <c:ptCount val="36"/>
                <c:pt idx="0">
                  <c:v>1</c:v>
                </c:pt>
                <c:pt idx="1">
                  <c:v>32</c:v>
                </c:pt>
                <c:pt idx="2">
                  <c:v>63</c:v>
                </c:pt>
                <c:pt idx="3">
                  <c:v>94</c:v>
                </c:pt>
                <c:pt idx="4">
                  <c:v>125</c:v>
                </c:pt>
                <c:pt idx="5">
                  <c:v>156</c:v>
                </c:pt>
                <c:pt idx="6">
                  <c:v>187</c:v>
                </c:pt>
                <c:pt idx="7">
                  <c:v>218</c:v>
                </c:pt>
                <c:pt idx="8">
                  <c:v>249</c:v>
                </c:pt>
                <c:pt idx="9">
                  <c:v>280</c:v>
                </c:pt>
                <c:pt idx="10">
                  <c:v>311</c:v>
                </c:pt>
                <c:pt idx="11">
                  <c:v>342</c:v>
                </c:pt>
                <c:pt idx="12">
                  <c:v>1</c:v>
                </c:pt>
                <c:pt idx="13">
                  <c:v>32</c:v>
                </c:pt>
                <c:pt idx="14">
                  <c:v>63</c:v>
                </c:pt>
                <c:pt idx="15">
                  <c:v>94</c:v>
                </c:pt>
                <c:pt idx="16">
                  <c:v>125</c:v>
                </c:pt>
                <c:pt idx="17">
                  <c:v>156</c:v>
                </c:pt>
                <c:pt idx="18">
                  <c:v>187</c:v>
                </c:pt>
                <c:pt idx="19">
                  <c:v>218</c:v>
                </c:pt>
                <c:pt idx="20">
                  <c:v>249</c:v>
                </c:pt>
                <c:pt idx="21">
                  <c:v>280</c:v>
                </c:pt>
                <c:pt idx="22">
                  <c:v>311</c:v>
                </c:pt>
                <c:pt idx="23">
                  <c:v>342</c:v>
                </c:pt>
                <c:pt idx="24">
                  <c:v>1</c:v>
                </c:pt>
                <c:pt idx="25">
                  <c:v>32</c:v>
                </c:pt>
                <c:pt idx="26">
                  <c:v>63</c:v>
                </c:pt>
                <c:pt idx="27">
                  <c:v>94</c:v>
                </c:pt>
                <c:pt idx="28">
                  <c:v>125</c:v>
                </c:pt>
                <c:pt idx="29">
                  <c:v>156</c:v>
                </c:pt>
                <c:pt idx="30">
                  <c:v>187</c:v>
                </c:pt>
                <c:pt idx="31">
                  <c:v>218</c:v>
                </c:pt>
                <c:pt idx="32">
                  <c:v>249</c:v>
                </c:pt>
                <c:pt idx="33">
                  <c:v>280</c:v>
                </c:pt>
                <c:pt idx="34">
                  <c:v>311</c:v>
                </c:pt>
                <c:pt idx="35">
                  <c:v>342</c:v>
                </c:pt>
              </c:numCache>
            </c:numRef>
          </c:cat>
          <c:val>
            <c:numRef>
              <c:f>'28. Summary Graphs'!$AB$8:$BK$8</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ser>
        <c:ser>
          <c:idx val="1"/>
          <c:order val="1"/>
          <c:tx>
            <c:strRef>
              <c:f>'28. Summary Graphs'!$AA$9</c:f>
              <c:strCache>
                <c:ptCount val="1"/>
                <c:pt idx="0">
                  <c:v>Net Income</c:v>
                </c:pt>
              </c:strCache>
            </c:strRef>
          </c:tx>
          <c:cat>
            <c:numRef>
              <c:f>'28. Summary Graphs'!$AB$7:$BK$7</c:f>
              <c:numCache>
                <c:formatCode>General</c:formatCode>
                <c:ptCount val="36"/>
                <c:pt idx="0">
                  <c:v>1</c:v>
                </c:pt>
                <c:pt idx="1">
                  <c:v>32</c:v>
                </c:pt>
                <c:pt idx="2">
                  <c:v>63</c:v>
                </c:pt>
                <c:pt idx="3">
                  <c:v>94</c:v>
                </c:pt>
                <c:pt idx="4">
                  <c:v>125</c:v>
                </c:pt>
                <c:pt idx="5">
                  <c:v>156</c:v>
                </c:pt>
                <c:pt idx="6">
                  <c:v>187</c:v>
                </c:pt>
                <c:pt idx="7">
                  <c:v>218</c:v>
                </c:pt>
                <c:pt idx="8">
                  <c:v>249</c:v>
                </c:pt>
                <c:pt idx="9">
                  <c:v>280</c:v>
                </c:pt>
                <c:pt idx="10">
                  <c:v>311</c:v>
                </c:pt>
                <c:pt idx="11">
                  <c:v>342</c:v>
                </c:pt>
                <c:pt idx="12">
                  <c:v>1</c:v>
                </c:pt>
                <c:pt idx="13">
                  <c:v>32</c:v>
                </c:pt>
                <c:pt idx="14">
                  <c:v>63</c:v>
                </c:pt>
                <c:pt idx="15">
                  <c:v>94</c:v>
                </c:pt>
                <c:pt idx="16">
                  <c:v>125</c:v>
                </c:pt>
                <c:pt idx="17">
                  <c:v>156</c:v>
                </c:pt>
                <c:pt idx="18">
                  <c:v>187</c:v>
                </c:pt>
                <c:pt idx="19">
                  <c:v>218</c:v>
                </c:pt>
                <c:pt idx="20">
                  <c:v>249</c:v>
                </c:pt>
                <c:pt idx="21">
                  <c:v>280</c:v>
                </c:pt>
                <c:pt idx="22">
                  <c:v>311</c:v>
                </c:pt>
                <c:pt idx="23">
                  <c:v>342</c:v>
                </c:pt>
                <c:pt idx="24">
                  <c:v>1</c:v>
                </c:pt>
                <c:pt idx="25">
                  <c:v>32</c:v>
                </c:pt>
                <c:pt idx="26">
                  <c:v>63</c:v>
                </c:pt>
                <c:pt idx="27">
                  <c:v>94</c:v>
                </c:pt>
                <c:pt idx="28">
                  <c:v>125</c:v>
                </c:pt>
                <c:pt idx="29">
                  <c:v>156</c:v>
                </c:pt>
                <c:pt idx="30">
                  <c:v>187</c:v>
                </c:pt>
                <c:pt idx="31">
                  <c:v>218</c:v>
                </c:pt>
                <c:pt idx="32">
                  <c:v>249</c:v>
                </c:pt>
                <c:pt idx="33">
                  <c:v>280</c:v>
                </c:pt>
                <c:pt idx="34">
                  <c:v>311</c:v>
                </c:pt>
                <c:pt idx="35">
                  <c:v>342</c:v>
                </c:pt>
              </c:numCache>
            </c:numRef>
          </c:cat>
          <c:val>
            <c:numRef>
              <c:f>'28. Summary Graphs'!$AB$9:$BK$9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ser>
        <c:ser>
          <c:idx val="2"/>
          <c:order val="2"/>
          <c:tx>
            <c:strRef>
              <c:f>'28. Summary Graphs'!$AA$10</c:f>
              <c:strCache>
                <c:ptCount val="1"/>
                <c:pt idx="0">
                  <c:v>Cash Flow</c:v>
                </c:pt>
              </c:strCache>
            </c:strRef>
          </c:tx>
          <c:cat>
            <c:numRef>
              <c:f>'28. Summary Graphs'!$AB$7:$BK$7</c:f>
              <c:numCache>
                <c:formatCode>General</c:formatCode>
                <c:ptCount val="36"/>
                <c:pt idx="0">
                  <c:v>1</c:v>
                </c:pt>
                <c:pt idx="1">
                  <c:v>32</c:v>
                </c:pt>
                <c:pt idx="2">
                  <c:v>63</c:v>
                </c:pt>
                <c:pt idx="3">
                  <c:v>94</c:v>
                </c:pt>
                <c:pt idx="4">
                  <c:v>125</c:v>
                </c:pt>
                <c:pt idx="5">
                  <c:v>156</c:v>
                </c:pt>
                <c:pt idx="6">
                  <c:v>187</c:v>
                </c:pt>
                <c:pt idx="7">
                  <c:v>218</c:v>
                </c:pt>
                <c:pt idx="8">
                  <c:v>249</c:v>
                </c:pt>
                <c:pt idx="9">
                  <c:v>280</c:v>
                </c:pt>
                <c:pt idx="10">
                  <c:v>311</c:v>
                </c:pt>
                <c:pt idx="11">
                  <c:v>342</c:v>
                </c:pt>
                <c:pt idx="12">
                  <c:v>1</c:v>
                </c:pt>
                <c:pt idx="13">
                  <c:v>32</c:v>
                </c:pt>
                <c:pt idx="14">
                  <c:v>63</c:v>
                </c:pt>
                <c:pt idx="15">
                  <c:v>94</c:v>
                </c:pt>
                <c:pt idx="16">
                  <c:v>125</c:v>
                </c:pt>
                <c:pt idx="17">
                  <c:v>156</c:v>
                </c:pt>
                <c:pt idx="18">
                  <c:v>187</c:v>
                </c:pt>
                <c:pt idx="19">
                  <c:v>218</c:v>
                </c:pt>
                <c:pt idx="20">
                  <c:v>249</c:v>
                </c:pt>
                <c:pt idx="21">
                  <c:v>280</c:v>
                </c:pt>
                <c:pt idx="22">
                  <c:v>311</c:v>
                </c:pt>
                <c:pt idx="23">
                  <c:v>342</c:v>
                </c:pt>
                <c:pt idx="24">
                  <c:v>1</c:v>
                </c:pt>
                <c:pt idx="25">
                  <c:v>32</c:v>
                </c:pt>
                <c:pt idx="26">
                  <c:v>63</c:v>
                </c:pt>
                <c:pt idx="27">
                  <c:v>94</c:v>
                </c:pt>
                <c:pt idx="28">
                  <c:v>125</c:v>
                </c:pt>
                <c:pt idx="29">
                  <c:v>156</c:v>
                </c:pt>
                <c:pt idx="30">
                  <c:v>187</c:v>
                </c:pt>
                <c:pt idx="31">
                  <c:v>218</c:v>
                </c:pt>
                <c:pt idx="32">
                  <c:v>249</c:v>
                </c:pt>
                <c:pt idx="33">
                  <c:v>280</c:v>
                </c:pt>
                <c:pt idx="34">
                  <c:v>311</c:v>
                </c:pt>
                <c:pt idx="35">
                  <c:v>342</c:v>
                </c:pt>
              </c:numCache>
            </c:numRef>
          </c:cat>
          <c:val>
            <c:numRef>
              <c:f>'28. Summary Graphs'!$AB$10:$BK$10</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ser>
        <c:dLbls>
          <c:showLegendKey val="0"/>
          <c:showVal val="0"/>
          <c:showCatName val="0"/>
          <c:showSerName val="0"/>
          <c:showPercent val="0"/>
          <c:showBubbleSize val="0"/>
        </c:dLbls>
        <c:marker val="1"/>
        <c:smooth val="0"/>
        <c:axId val="442761624"/>
        <c:axId val="442758096"/>
      </c:lineChart>
      <c:catAx>
        <c:axId val="44276162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2758096"/>
        <c:crosses val="autoZero"/>
        <c:auto val="1"/>
        <c:lblAlgn val="ctr"/>
        <c:lblOffset val="100"/>
        <c:noMultiLvlLbl val="0"/>
      </c:catAx>
      <c:valAx>
        <c:axId val="442758096"/>
        <c:scaling>
          <c:orientation val="minMax"/>
        </c:scaling>
        <c:delete val="0"/>
        <c:axPos val="l"/>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442761624"/>
        <c:crosses val="autoZero"/>
        <c:crossBetween val="between"/>
      </c:valAx>
    </c:plotArea>
    <c:legend>
      <c:legendPos val="r"/>
      <c:layout>
        <c:manualLayout>
          <c:xMode val="edge"/>
          <c:yMode val="edge"/>
          <c:x val="0.120645843228815"/>
          <c:y val="0.94335529137289398"/>
          <c:w val="0.75446169696078003"/>
          <c:h val="4.0305010893246597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5" l="0.70000000000000195" r="0.70000000000000195" t="0.75000000000000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200025</xdr:colOff>
      <xdr:row>6</xdr:row>
      <xdr:rowOff>2722</xdr:rowOff>
    </xdr:from>
    <xdr:ext cx="7368624" cy="8644811"/>
    <xdr:sp macro="" textlink="">
      <xdr:nvSpPr>
        <xdr:cNvPr id="2" name="TextBox 1"/>
        <xdr:cNvSpPr txBox="1"/>
      </xdr:nvSpPr>
      <xdr:spPr>
        <a:xfrm>
          <a:off x="200025" y="1009651"/>
          <a:ext cx="7380370" cy="8651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u="sng">
              <a:solidFill>
                <a:schemeClr val="tx1"/>
              </a:solidFill>
              <a:latin typeface="+mn-lt"/>
              <a:ea typeface="+mn-ea"/>
              <a:cs typeface="+mn-cs"/>
            </a:rPr>
            <a:t>INSTRUCTIONS for the SCORE Financial Projection Template</a:t>
          </a:r>
          <a:r>
            <a:rPr lang="en-US" sz="1100" u="sng">
              <a:solidFill>
                <a:schemeClr val="tx1"/>
              </a:solidFill>
              <a:latin typeface="+mn-lt"/>
              <a:ea typeface="+mn-ea"/>
              <a:cs typeface="+mn-cs"/>
            </a:rPr>
            <a:t> </a:t>
          </a:r>
          <a:endParaRPr lang="en-US" sz="1100">
            <a:solidFill>
              <a:schemeClr val="tx1"/>
            </a:solidFill>
            <a:latin typeface="+mn-lt"/>
            <a:ea typeface="+mn-ea"/>
            <a:cs typeface="+mn-cs"/>
          </a:endParaRPr>
        </a:p>
        <a:p>
          <a:r>
            <a:rPr lang="en-US" sz="1100" b="1">
              <a:solidFill>
                <a:schemeClr val="tx1"/>
              </a:solidFill>
              <a:latin typeface="+mn-lt"/>
              <a:ea typeface="+mn-ea"/>
              <a:cs typeface="+mn-cs"/>
            </a:rPr>
            <a:t>Make a Master Copy on your Computer, then Please read these instructions before you do anything else!</a:t>
          </a:r>
          <a:r>
            <a:rPr lang="en-US" sz="1100">
              <a:solidFill>
                <a:schemeClr val="tx1"/>
              </a:solidFill>
              <a:latin typeface="+mn-lt"/>
              <a:ea typeface="+mn-ea"/>
              <a:cs typeface="+mn-cs"/>
            </a:rPr>
            <a:t> </a:t>
          </a:r>
        </a:p>
        <a:p>
          <a:r>
            <a:rPr lang="en-US" sz="1100">
              <a:solidFill>
                <a:schemeClr val="tx1"/>
              </a:solidFill>
              <a:latin typeface="+mn-lt"/>
              <a:ea typeface="+mn-ea"/>
              <a:cs typeface="+mn-cs"/>
            </a:rPr>
            <a:t>To use the template, simply complete any information where the cells have been highlighted in YELLOW.  </a:t>
          </a:r>
        </a:p>
        <a:p>
          <a:r>
            <a:rPr lang="en-US" sz="1100">
              <a:solidFill>
                <a:schemeClr val="tx1"/>
              </a:solidFill>
              <a:latin typeface="+mn-lt"/>
              <a:ea typeface="+mn-ea"/>
              <a:cs typeface="+mn-cs"/>
            </a:rPr>
            <a:t/>
          </a:r>
          <a:br>
            <a:rPr lang="en-US" sz="1100">
              <a:solidFill>
                <a:schemeClr val="tx1"/>
              </a:solidFill>
              <a:latin typeface="+mn-lt"/>
              <a:ea typeface="+mn-ea"/>
              <a:cs typeface="+mn-cs"/>
            </a:rPr>
          </a:br>
          <a:r>
            <a:rPr lang="en-US" sz="1100">
              <a:solidFill>
                <a:schemeClr val="tx1"/>
              </a:solidFill>
              <a:latin typeface="+mn-lt"/>
              <a:ea typeface="+mn-ea"/>
              <a:cs typeface="+mn-cs"/>
            </a:rPr>
            <a:t> A number highlighted in green, may or may not be needed.  Where possible, the value is as accurate as we can determine, but it is always wise for you to review it and understand where the numbers can be found.   Check the assumptions where the cells have been highlighted in GREEN:</a:t>
          </a:r>
        </a:p>
        <a:p>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a:solidFill>
                <a:schemeClr val="tx1"/>
              </a:solidFill>
              <a:latin typeface="+mn-lt"/>
              <a:ea typeface="+mn-ea"/>
              <a:cs typeface="+mn-cs"/>
            </a:rPr>
            <a:t>Otherwise, any information found in black type is automatically calculated by you.  </a:t>
          </a:r>
          <a:r>
            <a:rPr lang="en-US" sz="1100" b="1">
              <a:solidFill>
                <a:schemeClr val="tx1"/>
              </a:solidFill>
              <a:latin typeface="+mn-lt"/>
              <a:ea typeface="+mn-ea"/>
              <a:cs typeface="+mn-cs"/>
            </a:rPr>
            <a:t>NOTE: </a:t>
          </a:r>
          <a:r>
            <a:rPr lang="en-US" sz="1100" b="1" i="1">
              <a:solidFill>
                <a:schemeClr val="tx1"/>
              </a:solidFill>
              <a:latin typeface="+mn-lt"/>
              <a:ea typeface="+mn-ea"/>
              <a:cs typeface="+mn-cs"/>
            </a:rPr>
            <a:t>Any changes that are made, can affect the accuracy of the template</a:t>
          </a:r>
          <a:r>
            <a:rPr lang="en-US" sz="1100">
              <a:solidFill>
                <a:schemeClr val="tx1"/>
              </a:solidFill>
              <a:latin typeface="+mn-lt"/>
              <a:ea typeface="+mn-ea"/>
              <a:cs typeface="+mn-cs"/>
            </a:rPr>
            <a:t>.  </a:t>
          </a:r>
          <a:r>
            <a:rPr lang="en-US" sz="1100" b="1" i="1">
              <a:solidFill>
                <a:schemeClr val="tx1"/>
              </a:solidFill>
              <a:latin typeface="+mn-lt"/>
              <a:ea typeface="+mn-ea"/>
              <a:cs typeface="+mn-cs"/>
            </a:rPr>
            <a:t>Check with SCORE Mentor if you feel changes need to be made.</a:t>
          </a:r>
          <a:endParaRPr lang="en-US" sz="1100">
            <a:solidFill>
              <a:schemeClr val="tx1"/>
            </a:solidFill>
            <a:latin typeface="+mn-lt"/>
            <a:ea typeface="+mn-ea"/>
            <a:cs typeface="+mn-cs"/>
          </a:endParaRPr>
        </a:p>
        <a:p>
          <a:r>
            <a:rPr lang="en-US" sz="1100">
              <a:solidFill>
                <a:schemeClr val="tx1"/>
              </a:solidFill>
              <a:latin typeface="+mn-lt"/>
              <a:ea typeface="+mn-ea"/>
              <a:cs typeface="+mn-cs"/>
            </a:rPr>
            <a:t>Instructions to modify the Excel Template is based on Excel Version 2007 (xlxs).  Although the cells that are calculated are locked (or protected), you can turn off this protection.  To modify the sheets by selecting “Review” from the menu bar at the top of the screen.  Then select “Unprotect Sheet”, and you will be able to edit any labels or formulas.  After you are through, you should re-protect the sheet by selecting “Protect Sheet”.</a:t>
          </a:r>
        </a:p>
        <a:p>
          <a:r>
            <a:rPr lang="en-US" sz="1100">
              <a:solidFill>
                <a:schemeClr val="tx1"/>
              </a:solidFill>
              <a:latin typeface="+mn-lt"/>
              <a:ea typeface="+mn-ea"/>
              <a:cs typeface="+mn-cs"/>
            </a:rPr>
            <a:t>On occasion, you may need additional assumption documentation and you can create additional sheets (tabs) to store this information.  You can select “Review” from the menu bar at the top of the screen.  Then select “Unprotect Workbook”.  Then under “Cells”, click on pull down “Insert” and add new Sheet (tab).</a:t>
          </a:r>
        </a:p>
        <a:p>
          <a:r>
            <a:rPr lang="en-US" sz="1100">
              <a:solidFill>
                <a:schemeClr val="tx1"/>
              </a:solidFill>
              <a:latin typeface="+mn-lt"/>
              <a:ea typeface="+mn-ea"/>
              <a:cs typeface="+mn-cs"/>
            </a:rPr>
            <a:t>The first 7 worksheets in this workbook are steps you must complete for the template to calculate your financial statements.  They are titled:</a:t>
          </a:r>
        </a:p>
        <a:p>
          <a:r>
            <a:rPr lang="en-US" sz="1100">
              <a:solidFill>
                <a:schemeClr val="tx1"/>
              </a:solidFill>
              <a:latin typeface="+mn-lt"/>
              <a:ea typeface="+mn-ea"/>
              <a:cs typeface="+mn-cs"/>
            </a:rPr>
            <a:t>1.	 Required Start-up Funds</a:t>
          </a:r>
        </a:p>
        <a:p>
          <a:r>
            <a:rPr lang="en-US" sz="1100">
              <a:solidFill>
                <a:schemeClr val="tx1"/>
              </a:solidFill>
              <a:latin typeface="+mn-lt"/>
              <a:ea typeface="+mn-ea"/>
              <a:cs typeface="+mn-cs"/>
            </a:rPr>
            <a:t>2. 	Salaries and Wages</a:t>
          </a:r>
        </a:p>
        <a:p>
          <a:r>
            <a:rPr lang="en-US" sz="1100">
              <a:solidFill>
                <a:schemeClr val="tx1"/>
              </a:solidFill>
              <a:latin typeface="+mn-lt"/>
              <a:ea typeface="+mn-ea"/>
              <a:cs typeface="+mn-cs"/>
            </a:rPr>
            <a:t>3.	Fixed Operating Expenses</a:t>
          </a:r>
        </a:p>
        <a:p>
          <a:r>
            <a:rPr lang="en-US" sz="1100">
              <a:solidFill>
                <a:schemeClr val="tx1"/>
              </a:solidFill>
              <a:latin typeface="+mn-lt"/>
              <a:ea typeface="+mn-ea"/>
              <a:cs typeface="+mn-cs"/>
            </a:rPr>
            <a:t>4.</a:t>
          </a:r>
        </a:p>
        <a:p>
          <a:r>
            <a:rPr lang="en-US" sz="1100">
              <a:solidFill>
                <a:schemeClr val="tx1"/>
              </a:solidFill>
              <a:latin typeface="+mn-lt"/>
              <a:ea typeface="+mn-ea"/>
              <a:cs typeface="+mn-cs"/>
            </a:rPr>
            <a:t>5a.	Projected Sales Forecasts (3 sheets for 6 possible product/services for projecting sales)</a:t>
          </a:r>
        </a:p>
        <a:p>
          <a:r>
            <a:rPr lang="en-US" sz="1100">
              <a:solidFill>
                <a:schemeClr val="tx1"/>
              </a:solidFill>
              <a:latin typeface="+mn-lt"/>
              <a:ea typeface="+mn-ea"/>
              <a:cs typeface="+mn-cs"/>
            </a:rPr>
            <a:t>5b. </a:t>
          </a:r>
        </a:p>
        <a:p>
          <a:r>
            <a:rPr lang="en-US" sz="1100">
              <a:solidFill>
                <a:schemeClr val="tx1"/>
              </a:solidFill>
              <a:latin typeface="+mn-lt"/>
              <a:ea typeface="+mn-ea"/>
              <a:cs typeface="+mn-cs"/>
            </a:rPr>
            <a:t>6. 	Cash Receipts and Disbursements</a:t>
          </a:r>
        </a:p>
        <a:p>
          <a:r>
            <a:rPr lang="en-US" sz="1100">
              <a:solidFill>
                <a:schemeClr val="tx1"/>
              </a:solidFill>
              <a:latin typeface="+mn-lt"/>
              <a:ea typeface="+mn-ea"/>
              <a:cs typeface="+mn-cs"/>
            </a:rPr>
            <a:t>If you are buying additional assets in Years 2-5 or Line of Credit Capital is required, then there are additional data needed in your Cash Flow Statement that are provided for you to specify these additional values.  Check with your mentor and he/she will give you further information.</a:t>
          </a:r>
        </a:p>
        <a:p>
          <a:r>
            <a:rPr lang="en-US" sz="1100">
              <a:solidFill>
                <a:schemeClr val="tx1"/>
              </a:solidFill>
              <a:latin typeface="+mn-lt"/>
              <a:ea typeface="+mn-ea"/>
              <a:cs typeface="+mn-cs"/>
            </a:rPr>
            <a:t>The Workbook Sheets (Tabs) 1,2,3,4,5a,5b, 22,23,25, 28, &amp; 29 are key documents needed for submission for funding.  Also you should have available any additional data/informational documents that contain assumptions that were used in creating the Financials.</a:t>
          </a:r>
        </a:p>
        <a:p>
          <a:r>
            <a:rPr lang="en-US" sz="1100">
              <a:solidFill>
                <a:schemeClr val="tx1"/>
              </a:solidFill>
              <a:latin typeface="+mn-lt"/>
              <a:ea typeface="+mn-ea"/>
              <a:cs typeface="+mn-cs"/>
            </a:rPr>
            <a:t>In the Cash Flow Statements (Sheets 8, 11,14, 17, &amp; 20),  there cells (in YELLOW) to adjust the  cash flow to add assets and inventory increases and adjust for Line of Credit Repayments and Dividends Paid out.  Discuss this with your SCORE Mentor.</a:t>
          </a:r>
        </a:p>
        <a:p>
          <a:r>
            <a:rPr lang="en-US" sz="1100">
              <a:solidFill>
                <a:schemeClr val="tx1"/>
              </a:solidFill>
              <a:latin typeface="+mn-lt"/>
              <a:ea typeface="+mn-ea"/>
              <a:cs typeface="+mn-cs"/>
            </a:rPr>
            <a:t>Tab 24. Financial Diagnostics, are the user’s review to see if the numbers are reasonable.  There is some interpretation need for these numbers, so use your SCORE Mentor to evaluate these results.</a:t>
          </a:r>
        </a:p>
        <a:p>
          <a:r>
            <a:rPr lang="en-US" sz="1100">
              <a:solidFill>
                <a:schemeClr val="tx1"/>
              </a:solidFill>
              <a:latin typeface="+mn-lt"/>
              <a:ea typeface="+mn-ea"/>
              <a:cs typeface="+mn-cs"/>
            </a:rPr>
            <a:t>Tab 27. Financial Ratios are used to compare your results against industry standards, and the banks generally do this to insure that the numbers are reasonable based on other companies in the same or similar business.  In this sheet, you will need to enter the ratios under the NAICS code specific to your business.</a:t>
          </a:r>
          <a:r>
            <a:rPr lang="en-US" sz="1100" b="1">
              <a:solidFill>
                <a:schemeClr val="tx1"/>
              </a:solidFill>
              <a:latin typeface="+mn-lt"/>
              <a:ea typeface="+mn-ea"/>
              <a:cs typeface="+mn-cs"/>
            </a:rPr>
            <a:t> </a:t>
          </a:r>
          <a:r>
            <a:rPr lang="en-US" sz="1100">
              <a:solidFill>
                <a:schemeClr val="tx1"/>
              </a:solidFill>
              <a:latin typeface="+mn-lt"/>
              <a:ea typeface="+mn-ea"/>
              <a:cs typeface="+mn-cs"/>
            </a:rPr>
            <a:t>These codes can be found in the U.S. Department of Congress, United States Census Bureau web site: </a:t>
          </a:r>
          <a:r>
            <a:rPr lang="en-US" sz="1100" u="sng">
              <a:solidFill>
                <a:schemeClr val="tx1"/>
              </a:solidFill>
              <a:latin typeface="+mn-lt"/>
              <a:ea typeface="+mn-ea"/>
              <a:cs typeface="+mn-cs"/>
            </a:rPr>
            <a:t>http://www.census.gov/eos/www/naics/ </a:t>
          </a:r>
          <a:endParaRPr lang="en-US" sz="1100">
            <a:solidFill>
              <a:schemeClr val="tx1"/>
            </a:solidFill>
            <a:latin typeface="+mn-lt"/>
            <a:ea typeface="+mn-ea"/>
            <a:cs typeface="+mn-cs"/>
          </a:endParaRPr>
        </a:p>
        <a:p>
          <a:r>
            <a:rPr lang="en-US" sz="1100">
              <a:solidFill>
                <a:schemeClr val="tx1"/>
              </a:solidFill>
              <a:latin typeface="+mn-lt"/>
              <a:ea typeface="+mn-ea"/>
              <a:cs typeface="+mn-cs"/>
            </a:rPr>
            <a:t>Restrictions to be aware of: </a:t>
          </a:r>
        </a:p>
        <a:p>
          <a:r>
            <a:rPr lang="en-US" sz="1100">
              <a:solidFill>
                <a:schemeClr val="tx1"/>
              </a:solidFill>
              <a:latin typeface="+mn-lt"/>
              <a:ea typeface="+mn-ea"/>
              <a:cs typeface="+mn-cs"/>
            </a:rPr>
            <a:t>1-Overhead Allocations in Sheets 4, 5a &amp; 5b are automatically calculated and is weighted by Sales.  If you decide to over-ride the formula, make sure that the total allocation adds to 100%.  Check with SCORE Mentor if you are unsure what this means.</a:t>
          </a:r>
        </a:p>
        <a:p>
          <a:r>
            <a:rPr lang="en-US" sz="1100">
              <a:solidFill>
                <a:schemeClr val="tx1"/>
              </a:solidFill>
              <a:latin typeface="+mn-lt"/>
              <a:ea typeface="+mn-ea"/>
              <a:cs typeface="+mn-cs"/>
            </a:rPr>
            <a:t>Worksheets 1-6 in the workbook have data that you need to enter to create the Financial Projections for the 3 years.  These are called ASSUMPTIONS, and these assumptions are what the Funding Agencies will be asking questions on, so keep good notes that show how the calculations are obtained and any reference material used to obtain the input.</a:t>
          </a:r>
        </a:p>
        <a:p>
          <a:endParaRPr lang="en-US" sz="1100">
            <a:solidFill>
              <a:schemeClr val="tx1"/>
            </a:solidFill>
            <a:latin typeface="+mn-lt"/>
            <a:ea typeface="+mn-ea"/>
            <a:cs typeface="+mn-cs"/>
          </a:endParaRPr>
        </a:p>
      </xdr:txBody>
    </xdr:sp>
    <xdr:clientData/>
  </xdr:oneCellAnchor>
  <xdr:oneCellAnchor>
    <xdr:from>
      <xdr:col>12</xdr:col>
      <xdr:colOff>320675</xdr:colOff>
      <xdr:row>6</xdr:row>
      <xdr:rowOff>88900</xdr:rowOff>
    </xdr:from>
    <xdr:ext cx="184731" cy="264560"/>
    <xdr:sp macro="" textlink="">
      <xdr:nvSpPr>
        <xdr:cNvPr id="3" name="TextBox 2"/>
        <xdr:cNvSpPr txBox="1"/>
      </xdr:nvSpPr>
      <xdr:spPr>
        <a:xfrm>
          <a:off x="7585075" y="109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13</xdr:col>
      <xdr:colOff>133350</xdr:colOff>
      <xdr:row>1</xdr:row>
      <xdr:rowOff>82104</xdr:rowOff>
    </xdr:from>
    <xdr:ext cx="7306754" cy="9414582"/>
    <xdr:sp macro="" textlink="">
      <xdr:nvSpPr>
        <xdr:cNvPr id="4" name="TextBox 3"/>
        <xdr:cNvSpPr txBox="1"/>
      </xdr:nvSpPr>
      <xdr:spPr>
        <a:xfrm>
          <a:off x="8594725" y="269429"/>
          <a:ext cx="7334249" cy="9407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chemeClr val="tx1"/>
              </a:solidFill>
              <a:latin typeface="+mn-lt"/>
              <a:ea typeface="+mn-ea"/>
              <a:cs typeface="+mn-cs"/>
            </a:rPr>
            <a:t>The title and description of the sheets (tabs) are:</a:t>
          </a:r>
          <a:endParaRPr lang="en-US"/>
        </a:p>
        <a:p>
          <a:r>
            <a:rPr lang="en-US" sz="1100" b="1">
              <a:solidFill>
                <a:schemeClr val="tx1"/>
              </a:solidFill>
              <a:latin typeface="+mn-lt"/>
              <a:ea typeface="+mn-ea"/>
              <a:cs typeface="+mn-cs"/>
            </a:rPr>
            <a:t>1.  Required Start-Up Funds</a:t>
          </a:r>
          <a:r>
            <a:rPr lang="en-US" sz="1100">
              <a:solidFill>
                <a:schemeClr val="tx1"/>
              </a:solidFill>
              <a:latin typeface="+mn-lt"/>
              <a:ea typeface="+mn-ea"/>
              <a:cs typeface="+mn-cs"/>
            </a:rPr>
            <a:t> - Do not enter ongoing monthly expenses, they will be on the  Sheets 2 &amp; 3. Alter Depreciation years (IRS Pub #946), interest rates and payment terms to reflect your business or Funding Agencies. Owners Equity contribution includes  Cash and Other Assets put into the business entity, such as Fixed Assets or prepaid expenses (Other Fixed Assets) that will be Amortized as the business begins operations.   Time and costs incurred by the owner up to this point may be entered as Other Initial Start-Up Costs and offset by Owner's Equity to reflect "Value" so equity of 51% can be justified as members (LLC) or shareholders (S Corp) are admitted for cash or services.</a:t>
          </a:r>
          <a:endParaRPr lang="en-US"/>
        </a:p>
        <a:p>
          <a:endParaRPr lang="en-US" sz="1100" b="1">
            <a:solidFill>
              <a:schemeClr val="tx1"/>
            </a:solidFill>
            <a:latin typeface="+mn-lt"/>
            <a:ea typeface="+mn-ea"/>
            <a:cs typeface="+mn-cs"/>
          </a:endParaRPr>
        </a:p>
        <a:p>
          <a:r>
            <a:rPr lang="en-US" sz="1100" b="1">
              <a:solidFill>
                <a:schemeClr val="tx1"/>
              </a:solidFill>
              <a:latin typeface="+mn-lt"/>
              <a:ea typeface="+mn-ea"/>
              <a:cs typeface="+mn-cs"/>
            </a:rPr>
            <a:t>2.  Salaries and Wages</a:t>
          </a:r>
          <a:r>
            <a:rPr lang="en-US" sz="1100">
              <a:solidFill>
                <a:schemeClr val="tx1"/>
              </a:solidFill>
              <a:latin typeface="+mn-lt"/>
              <a:ea typeface="+mn-ea"/>
              <a:cs typeface="+mn-cs"/>
            </a:rPr>
            <a:t> - Enter estimated Monthly Salaries plus Owners Compensation or 'Draw on Equity'.  Then input number of full and part time employees, hours per week and rate per hour. Cannot plan by month here.  Salaries should be consistent with Sales Growth to support the level projected.  Adjust rates and percentage change for Years 2 &amp; 3.  The Schedule C Tax Return will not reflect  salaries of owner as a cost for Sole Proprietors or LLC's.  </a:t>
          </a:r>
          <a:endParaRPr lang="en-US"/>
        </a:p>
        <a:p>
          <a:r>
            <a:rPr lang="en-US" sz="1100" b="1">
              <a:solidFill>
                <a:schemeClr val="tx1"/>
              </a:solidFill>
              <a:latin typeface="+mn-lt"/>
              <a:ea typeface="+mn-ea"/>
              <a:cs typeface="+mn-cs"/>
            </a:rPr>
            <a:t>3.  Fixed Operating Expenses</a:t>
          </a:r>
          <a:r>
            <a:rPr lang="en-US" sz="1100">
              <a:solidFill>
                <a:schemeClr val="tx1"/>
              </a:solidFill>
              <a:latin typeface="+mn-lt"/>
              <a:ea typeface="+mn-ea"/>
              <a:cs typeface="+mn-cs"/>
            </a:rPr>
            <a:t> -  Enter Monthly costs in expenses. You can NOT add lines or the formulas will malfunction - change labels.  Adjust "Percent Change" for Years 2 &amp; 3.  Other Expenses are 'automatically' calculated from Sheet 1 - Start-up Funds. </a:t>
          </a:r>
          <a:r>
            <a:rPr lang="en-US" sz="1100" b="1">
              <a:solidFill>
                <a:schemeClr val="tx1"/>
              </a:solidFill>
              <a:latin typeface="+mn-lt"/>
              <a:ea typeface="+mn-ea"/>
              <a:cs typeface="+mn-cs"/>
            </a:rPr>
            <a:t>NOTE: You CAN enter data by Month for Year 1 (sales, salaries, expenses) IF you Unprotect Sheet 8, the Income Statement! </a:t>
          </a:r>
          <a:endParaRPr lang="en-US" sz="1100">
            <a:solidFill>
              <a:schemeClr val="tx1"/>
            </a:solidFill>
            <a:latin typeface="+mn-lt"/>
            <a:ea typeface="+mn-ea"/>
            <a:cs typeface="+mn-cs"/>
          </a:endParaRPr>
        </a:p>
        <a:p>
          <a:r>
            <a:rPr lang="en-US" sz="1100" b="1">
              <a:solidFill>
                <a:schemeClr val="tx1"/>
              </a:solidFill>
              <a:latin typeface="+mn-lt"/>
              <a:ea typeface="+mn-ea"/>
              <a:cs typeface="+mn-cs"/>
            </a:rPr>
            <a:t>4.   Projected Sales Forecast </a:t>
          </a:r>
          <a:r>
            <a:rPr lang="en-US" sz="1100">
              <a:solidFill>
                <a:schemeClr val="tx1"/>
              </a:solidFill>
              <a:latin typeface="+mn-lt"/>
              <a:ea typeface="+mn-ea"/>
              <a:cs typeface="+mn-cs"/>
            </a:rPr>
            <a:t>- Three sheets 4 &amp; 5a &amp; 5b are used to enter Sales by month for up to  6 product/services. Sheet 4 is for Products “a” and “b”.  Using "Units of Sales".  enter the # of units for year one, then the Price Per Unit, Variable Cost of Goods (COG) per Unit if it exists (services typically do NOT have a COG). Finally, your projected growth for Years 2 &amp; 3 will be automatically calculated using the Growth % you provide for each Product/Service, unless you override it by entering sales data by month.   IF you provide SERVICES that have no COG, then enter the Price per Unit as $1 with no  COG, then under Projected Unit Sales enter  "Dollar" estimates.  In this Tab, the first month entered is month that you start your business.</a:t>
          </a:r>
          <a:endParaRPr lang="en-US"/>
        </a:p>
        <a:p>
          <a:r>
            <a:rPr lang="en-US" sz="1100" b="1">
              <a:solidFill>
                <a:schemeClr val="tx1"/>
              </a:solidFill>
              <a:latin typeface="+mn-lt"/>
              <a:ea typeface="+mn-ea"/>
              <a:cs typeface="+mn-cs"/>
            </a:rPr>
            <a:t>5a.  Projected Sales Forecast</a:t>
          </a:r>
          <a:r>
            <a:rPr lang="en-US" sz="1100">
              <a:solidFill>
                <a:schemeClr val="tx1"/>
              </a:solidFill>
              <a:latin typeface="+mn-lt"/>
              <a:ea typeface="+mn-ea"/>
              <a:cs typeface="+mn-cs"/>
            </a:rPr>
            <a:t> – Sheet 5a is for Product/Services “c” and “d”.</a:t>
          </a:r>
          <a:endParaRPr lang="en-US"/>
        </a:p>
        <a:p>
          <a:r>
            <a:rPr lang="en-US" sz="1100" b="1">
              <a:solidFill>
                <a:schemeClr val="tx1"/>
              </a:solidFill>
              <a:latin typeface="+mn-lt"/>
              <a:ea typeface="+mn-ea"/>
              <a:cs typeface="+mn-cs"/>
            </a:rPr>
            <a:t>5b.  Projected Sales Forecast</a:t>
          </a:r>
          <a:r>
            <a:rPr lang="en-US" sz="1100">
              <a:solidFill>
                <a:schemeClr val="tx1"/>
              </a:solidFill>
              <a:latin typeface="+mn-lt"/>
              <a:ea typeface="+mn-ea"/>
              <a:cs typeface="+mn-cs"/>
            </a:rPr>
            <a:t> – Sheet 5b is for Product/Services “e” and “f”.</a:t>
          </a:r>
          <a:endParaRPr lang="en-US"/>
        </a:p>
        <a:p>
          <a:r>
            <a:rPr lang="en-US" sz="1100" b="1">
              <a:solidFill>
                <a:schemeClr val="tx1"/>
              </a:solidFill>
              <a:latin typeface="+mn-lt"/>
              <a:ea typeface="+mn-ea"/>
              <a:cs typeface="+mn-cs"/>
            </a:rPr>
            <a:t>6.    Cash Receipts and Disbursements -</a:t>
          </a:r>
          <a:r>
            <a:rPr lang="en-US" sz="1100">
              <a:solidFill>
                <a:schemeClr val="tx1"/>
              </a:solidFill>
              <a:latin typeface="+mn-lt"/>
              <a:ea typeface="+mn-ea"/>
              <a:cs typeface="+mn-cs"/>
            </a:rPr>
            <a:t>  This is really a statement of collection/payable expectations.   Enter minimum cash balance to keep on hand.  Leave Income Tax rate at 'Zero' since small business entities are "Pass Thru" and pay no income taxes.  Amortization of Start-up expenses is 5 years by default.  The IRS code is 15 years for amounts over $5,000, deduct in first year up to $50,000 maximum.</a:t>
          </a:r>
          <a:endParaRPr lang="en-US"/>
        </a:p>
        <a:p>
          <a:r>
            <a:rPr lang="en-US" sz="1100" b="1">
              <a:solidFill>
                <a:schemeClr val="tx1"/>
              </a:solidFill>
              <a:latin typeface="+mn-lt"/>
              <a:ea typeface="+mn-ea"/>
              <a:cs typeface="+mn-cs"/>
            </a:rPr>
            <a:t>Note: </a:t>
          </a:r>
          <a:r>
            <a:rPr lang="en-US" sz="1100">
              <a:solidFill>
                <a:schemeClr val="tx1"/>
              </a:solidFill>
              <a:latin typeface="+mn-lt"/>
              <a:ea typeface="+mn-ea"/>
              <a:cs typeface="+mn-cs"/>
            </a:rPr>
            <a:t>There is a hidden sheet that is no longer used between Sheets 6. and 7.  The template has been modified to ignore this hidden sheet.</a:t>
          </a:r>
          <a:endParaRPr lang="en-US"/>
        </a:p>
        <a:p>
          <a:r>
            <a:rPr lang="en-US" sz="1100">
              <a:solidFill>
                <a:schemeClr val="tx1"/>
              </a:solidFill>
              <a:latin typeface="+mn-lt"/>
              <a:ea typeface="+mn-ea"/>
              <a:cs typeface="+mn-cs"/>
            </a:rPr>
            <a:t>The assumptions/data used in Sheets 1-6 will calculate the 5 year financial projections automatically.  </a:t>
          </a:r>
          <a:endParaRPr lang="en-US"/>
        </a:p>
        <a:p>
          <a:r>
            <a:rPr lang="en-US" sz="1100" b="1" u="sng">
              <a:solidFill>
                <a:schemeClr val="tx1"/>
              </a:solidFill>
              <a:latin typeface="+mn-lt"/>
              <a:ea typeface="+mn-ea"/>
              <a:cs typeface="+mn-cs"/>
            </a:rPr>
            <a:t>INDEX of Financial Project Excel Sheets:</a:t>
          </a:r>
          <a:r>
            <a:rPr lang="en-US" sz="1100" u="sng">
              <a:solidFill>
                <a:schemeClr val="tx1"/>
              </a:solidFill>
              <a:latin typeface="+mn-lt"/>
              <a:ea typeface="+mn-ea"/>
              <a:cs typeface="+mn-cs"/>
            </a:rPr>
            <a:t> </a:t>
          </a:r>
          <a:endParaRPr lang="en-US" sz="1100">
            <a:solidFill>
              <a:schemeClr val="tx1"/>
            </a:solidFill>
            <a:latin typeface="+mn-lt"/>
            <a:ea typeface="+mn-ea"/>
            <a:cs typeface="+mn-cs"/>
          </a:endParaRPr>
        </a:p>
        <a:p>
          <a:r>
            <a:rPr lang="en-US" sz="1100" b="1">
              <a:solidFill>
                <a:schemeClr val="tx1"/>
              </a:solidFill>
              <a:latin typeface="+mn-lt"/>
              <a:ea typeface="+mn-ea"/>
              <a:cs typeface="+mn-cs"/>
            </a:rPr>
            <a:t>SHEET #/TITLE - DESCRIPTION </a:t>
          </a:r>
          <a:br>
            <a:rPr lang="en-US" sz="1100" b="1">
              <a:solidFill>
                <a:schemeClr val="tx1"/>
              </a:solidFill>
              <a:latin typeface="+mn-lt"/>
              <a:ea typeface="+mn-ea"/>
              <a:cs typeface="+mn-cs"/>
            </a:rPr>
          </a:br>
          <a:r>
            <a:rPr lang="en-US" sz="1100" b="1">
              <a:solidFill>
                <a:schemeClr val="tx1"/>
              </a:solidFill>
              <a:latin typeface="+mn-lt"/>
              <a:ea typeface="+mn-ea"/>
              <a:cs typeface="+mn-cs"/>
            </a:rPr>
            <a:t>(</a:t>
          </a:r>
          <a:r>
            <a:rPr lang="en-US" sz="1100">
              <a:solidFill>
                <a:schemeClr val="tx1"/>
              </a:solidFill>
              <a:latin typeface="+mn-lt"/>
              <a:ea typeface="+mn-ea"/>
              <a:cs typeface="+mn-cs"/>
            </a:rPr>
            <a:t>Remember, enter data where you see yellow, and verify where you see green.)</a:t>
          </a:r>
          <a:endParaRPr lang="en-US"/>
        </a:p>
        <a:p>
          <a:r>
            <a:rPr lang="en-US" sz="1100" b="1">
              <a:solidFill>
                <a:schemeClr val="tx1"/>
              </a:solidFill>
              <a:latin typeface="+mn-lt"/>
              <a:ea typeface="+mn-ea"/>
              <a:cs typeface="+mn-cs"/>
            </a:rPr>
            <a:t>0    	Introduction - </a:t>
          </a:r>
          <a:r>
            <a:rPr lang="en-US" sz="1100">
              <a:solidFill>
                <a:schemeClr val="tx1"/>
              </a:solidFill>
              <a:latin typeface="+mn-lt"/>
              <a:ea typeface="+mn-ea"/>
              <a:cs typeface="+mn-cs"/>
            </a:rPr>
            <a:t>Provides instructions for the use of this Template.</a:t>
          </a:r>
          <a:endParaRPr lang="en-US"/>
        </a:p>
        <a:p>
          <a:r>
            <a:rPr lang="en-US" sz="1100" b="1">
              <a:solidFill>
                <a:schemeClr val="tx1"/>
              </a:solidFill>
              <a:latin typeface="+mn-lt"/>
              <a:ea typeface="+mn-ea"/>
              <a:cs typeface="+mn-cs"/>
            </a:rPr>
            <a:t>1    	Required Start-up Funds - </a:t>
          </a:r>
          <a:r>
            <a:rPr lang="en-US" sz="1100">
              <a:solidFill>
                <a:schemeClr val="tx1"/>
              </a:solidFill>
              <a:latin typeface="+mn-lt"/>
              <a:ea typeface="+mn-ea"/>
              <a:cs typeface="+mn-cs"/>
            </a:rPr>
            <a:t>Need to verify loan rates and terms</a:t>
          </a:r>
          <a:endParaRPr lang="en-US"/>
        </a:p>
        <a:p>
          <a:r>
            <a:rPr lang="en-US" sz="1100" b="1">
              <a:solidFill>
                <a:schemeClr val="tx1"/>
              </a:solidFill>
              <a:latin typeface="+mn-lt"/>
              <a:ea typeface="+mn-ea"/>
              <a:cs typeface="+mn-cs"/>
            </a:rPr>
            <a:t>2    	Salaries and Wages - </a:t>
          </a:r>
          <a:r>
            <a:rPr lang="en-US" sz="1100">
              <a:solidFill>
                <a:schemeClr val="tx1"/>
              </a:solidFill>
              <a:latin typeface="+mn-lt"/>
              <a:ea typeface="+mn-ea"/>
              <a:cs typeface="+mn-cs"/>
            </a:rPr>
            <a:t>Need to verify Payroll Taxes and Benefits</a:t>
          </a:r>
          <a:endParaRPr lang="en-US"/>
        </a:p>
        <a:p>
          <a:r>
            <a:rPr lang="en-US" sz="1100" b="1">
              <a:solidFill>
                <a:schemeClr val="tx1"/>
              </a:solidFill>
              <a:latin typeface="+mn-lt"/>
              <a:ea typeface="+mn-ea"/>
              <a:cs typeface="+mn-cs"/>
            </a:rPr>
            <a:t>3    	Fixed Operating Expenses - </a:t>
          </a:r>
          <a:r>
            <a:rPr lang="en-US" sz="1100">
              <a:solidFill>
                <a:schemeClr val="tx1"/>
              </a:solidFill>
              <a:latin typeface="+mn-lt"/>
              <a:ea typeface="+mn-ea"/>
              <a:cs typeface="+mn-cs"/>
            </a:rPr>
            <a:t>The Expense description names can be changed, but are typical</a:t>
          </a:r>
          <a:endParaRPr lang="en-US"/>
        </a:p>
        <a:p>
          <a:r>
            <a:rPr lang="en-US" sz="1100" b="1">
              <a:solidFill>
                <a:schemeClr val="tx1"/>
              </a:solidFill>
              <a:latin typeface="+mn-lt"/>
              <a:ea typeface="+mn-ea"/>
              <a:cs typeface="+mn-cs"/>
            </a:rPr>
            <a:t>4    	Projected Sales - </a:t>
          </a:r>
          <a:r>
            <a:rPr lang="en-US" sz="1100">
              <a:solidFill>
                <a:schemeClr val="tx1"/>
              </a:solidFill>
              <a:latin typeface="+mn-lt"/>
              <a:ea typeface="+mn-ea"/>
              <a:cs typeface="+mn-cs"/>
            </a:rPr>
            <a:t>For Product/Services “a” and “b”. Cost of Goods and Sales for Years 1-5</a:t>
          </a:r>
          <a:endParaRPr lang="en-US"/>
        </a:p>
        <a:p>
          <a:r>
            <a:rPr lang="en-US" sz="1100" b="1">
              <a:solidFill>
                <a:schemeClr val="tx1"/>
              </a:solidFill>
              <a:latin typeface="+mn-lt"/>
              <a:ea typeface="+mn-ea"/>
              <a:cs typeface="+mn-cs"/>
            </a:rPr>
            <a:t>5a  	Projected Sales - </a:t>
          </a:r>
          <a:r>
            <a:rPr lang="en-US" sz="1100">
              <a:solidFill>
                <a:schemeClr val="tx1"/>
              </a:solidFill>
              <a:latin typeface="+mn-lt"/>
              <a:ea typeface="+mn-ea"/>
              <a:cs typeface="+mn-cs"/>
            </a:rPr>
            <a:t>For Product/Services “c” and “d”. Cost of Goods and Sales for Years 1-5</a:t>
          </a:r>
          <a:endParaRPr lang="en-US"/>
        </a:p>
        <a:p>
          <a:r>
            <a:rPr lang="en-US" sz="1100" b="1">
              <a:solidFill>
                <a:schemeClr val="tx1"/>
              </a:solidFill>
              <a:latin typeface="+mn-lt"/>
              <a:ea typeface="+mn-ea"/>
              <a:cs typeface="+mn-cs"/>
            </a:rPr>
            <a:t>5b  	Projected Sales - </a:t>
          </a:r>
          <a:r>
            <a:rPr lang="en-US" sz="1100">
              <a:solidFill>
                <a:schemeClr val="tx1"/>
              </a:solidFill>
              <a:latin typeface="+mn-lt"/>
              <a:ea typeface="+mn-ea"/>
              <a:cs typeface="+mn-cs"/>
            </a:rPr>
            <a:t>For Product/Services “e” and “f”. Cost of Goods and Sales for Years 1-5</a:t>
          </a:r>
          <a:endParaRPr lang="en-US"/>
        </a:p>
        <a:p>
          <a:r>
            <a:rPr lang="en-US" sz="1100" b="1">
              <a:solidFill>
                <a:schemeClr val="tx1"/>
              </a:solidFill>
              <a:latin typeface="+mn-lt"/>
              <a:ea typeface="+mn-ea"/>
              <a:cs typeface="+mn-cs"/>
            </a:rPr>
            <a:t>6    	Cash Receipts/Disbursements - </a:t>
          </a:r>
          <a:r>
            <a:rPr lang="en-US" sz="1100">
              <a:solidFill>
                <a:schemeClr val="tx1"/>
              </a:solidFill>
              <a:latin typeface="+mn-lt"/>
              <a:ea typeface="+mn-ea"/>
              <a:cs typeface="+mn-cs"/>
            </a:rPr>
            <a:t>A/R, A/P, Interest % and Start-up Amortization</a:t>
          </a:r>
          <a:endParaRPr lang="en-US"/>
        </a:p>
        <a:p>
          <a:r>
            <a:rPr lang="en-US" sz="1100" b="1">
              <a:solidFill>
                <a:schemeClr val="tx1"/>
              </a:solidFill>
              <a:latin typeface="+mn-lt"/>
              <a:ea typeface="+mn-ea"/>
              <a:cs typeface="+mn-cs"/>
            </a:rPr>
            <a:t>7, 10, 13, 16, 19  Income Statement (#) - </a:t>
          </a:r>
          <a:r>
            <a:rPr lang="en-US" sz="1100">
              <a:solidFill>
                <a:schemeClr val="tx1"/>
              </a:solidFill>
              <a:latin typeface="+mn-lt"/>
              <a:ea typeface="+mn-ea"/>
              <a:cs typeface="+mn-cs"/>
            </a:rPr>
            <a:t>For Years # 1 through 5, respectively</a:t>
          </a:r>
          <a:endParaRPr lang="en-US"/>
        </a:p>
        <a:p>
          <a:r>
            <a:rPr lang="en-US" sz="1100" b="1">
              <a:solidFill>
                <a:schemeClr val="tx1"/>
              </a:solidFill>
              <a:latin typeface="+mn-lt"/>
              <a:ea typeface="+mn-ea"/>
              <a:cs typeface="+mn-cs"/>
            </a:rPr>
            <a:t>8, 11, 14, 17, 20  Cash Flow Statement (#) - </a:t>
          </a:r>
          <a:r>
            <a:rPr lang="en-US" sz="1100">
              <a:solidFill>
                <a:schemeClr val="tx1"/>
              </a:solidFill>
              <a:latin typeface="+mn-lt"/>
              <a:ea typeface="+mn-ea"/>
              <a:cs typeface="+mn-cs"/>
            </a:rPr>
            <a:t>For Years # 1 through 5, respectively</a:t>
          </a:r>
          <a:endParaRPr lang="en-US"/>
        </a:p>
        <a:p>
          <a:r>
            <a:rPr lang="en-US" sz="1100" b="1">
              <a:solidFill>
                <a:schemeClr val="tx1"/>
              </a:solidFill>
              <a:latin typeface="+mn-lt"/>
              <a:ea typeface="+mn-ea"/>
              <a:cs typeface="+mn-cs"/>
            </a:rPr>
            <a:t>9, 12, 15, 18, 21  Balance Sheet (#) - </a:t>
          </a:r>
          <a:r>
            <a:rPr lang="en-US" sz="1100">
              <a:solidFill>
                <a:schemeClr val="tx1"/>
              </a:solidFill>
              <a:latin typeface="+mn-lt"/>
              <a:ea typeface="+mn-ea"/>
              <a:cs typeface="+mn-cs"/>
            </a:rPr>
            <a:t>For Years # 1 through 5, respectively</a:t>
          </a:r>
          <a:endParaRPr lang="en-US"/>
        </a:p>
        <a:p>
          <a:r>
            <a:rPr lang="en-US" sz="1100" b="1">
              <a:solidFill>
                <a:schemeClr val="tx1"/>
              </a:solidFill>
              <a:latin typeface="+mn-lt"/>
              <a:ea typeface="+mn-ea"/>
              <a:cs typeface="+mn-cs"/>
            </a:rPr>
            <a:t>22   	Income Statement Summary - </a:t>
          </a:r>
          <a:r>
            <a:rPr lang="en-US" sz="1100">
              <a:solidFill>
                <a:schemeClr val="tx1"/>
              </a:solidFill>
              <a:latin typeface="+mn-lt"/>
              <a:ea typeface="+mn-ea"/>
              <a:cs typeface="+mn-cs"/>
            </a:rPr>
            <a:t>5 Year End of Year Summary with Graph</a:t>
          </a:r>
          <a:endParaRPr lang="en-US"/>
        </a:p>
        <a:p>
          <a:r>
            <a:rPr lang="en-US" sz="1100" b="1">
              <a:solidFill>
                <a:schemeClr val="tx1"/>
              </a:solidFill>
              <a:latin typeface="+mn-lt"/>
              <a:ea typeface="+mn-ea"/>
              <a:cs typeface="+mn-cs"/>
            </a:rPr>
            <a:t>23   	Balance Statement Summary - </a:t>
          </a:r>
          <a:r>
            <a:rPr lang="en-US" sz="1100">
              <a:solidFill>
                <a:schemeClr val="tx1"/>
              </a:solidFill>
              <a:latin typeface="+mn-lt"/>
              <a:ea typeface="+mn-ea"/>
              <a:cs typeface="+mn-cs"/>
            </a:rPr>
            <a:t>5 Year Summary with Graph</a:t>
          </a:r>
          <a:endParaRPr lang="en-US"/>
        </a:p>
        <a:p>
          <a:r>
            <a:rPr lang="en-US" sz="1100" b="1">
              <a:solidFill>
                <a:schemeClr val="tx1"/>
              </a:solidFill>
              <a:latin typeface="+mn-lt"/>
              <a:ea typeface="+mn-ea"/>
              <a:cs typeface="+mn-cs"/>
            </a:rPr>
            <a:t>24   	Financial Ratios - </a:t>
          </a:r>
          <a:r>
            <a:rPr lang="en-US" sz="1100">
              <a:solidFill>
                <a:schemeClr val="tx1"/>
              </a:solidFill>
              <a:latin typeface="+mn-lt"/>
              <a:ea typeface="+mn-ea"/>
              <a:cs typeface="+mn-cs"/>
            </a:rPr>
            <a:t>Years 1-5 Financial Ratios to compare against Industry Standard</a:t>
          </a:r>
          <a:endParaRPr lang="en-US"/>
        </a:p>
        <a:p>
          <a:r>
            <a:rPr lang="en-US" sz="1100" b="1">
              <a:solidFill>
                <a:schemeClr val="tx1"/>
              </a:solidFill>
              <a:latin typeface="+mn-lt"/>
              <a:ea typeface="+mn-ea"/>
              <a:cs typeface="+mn-cs"/>
            </a:rPr>
            <a:t>25   	Break-Even Analysis - </a:t>
          </a:r>
          <a:r>
            <a:rPr lang="en-US" sz="1100">
              <a:solidFill>
                <a:schemeClr val="tx1"/>
              </a:solidFill>
              <a:latin typeface="+mn-lt"/>
              <a:ea typeface="+mn-ea"/>
              <a:cs typeface="+mn-cs"/>
            </a:rPr>
            <a:t>Provides 1</a:t>
          </a:r>
          <a:r>
            <a:rPr lang="en-US" sz="1100" baseline="30000">
              <a:solidFill>
                <a:schemeClr val="tx1"/>
              </a:solidFill>
              <a:latin typeface="+mn-lt"/>
              <a:ea typeface="+mn-ea"/>
              <a:cs typeface="+mn-cs"/>
            </a:rPr>
            <a:t>st</a:t>
          </a:r>
          <a:r>
            <a:rPr lang="en-US" sz="1100">
              <a:solidFill>
                <a:schemeClr val="tx1"/>
              </a:solidFill>
              <a:latin typeface="+mn-lt"/>
              <a:ea typeface="+mn-ea"/>
              <a:cs typeface="+mn-cs"/>
            </a:rPr>
            <a:t> Year Breakeven point</a:t>
          </a:r>
          <a:endParaRPr lang="en-US"/>
        </a:p>
        <a:p>
          <a:r>
            <a:rPr lang="en-US" sz="1100" b="1">
              <a:solidFill>
                <a:schemeClr val="tx1"/>
              </a:solidFill>
              <a:latin typeface="+mn-lt"/>
              <a:ea typeface="+mn-ea"/>
              <a:cs typeface="+mn-cs"/>
            </a:rPr>
            <a:t>26   	Amortization Schedule - </a:t>
          </a:r>
          <a:r>
            <a:rPr lang="en-US" sz="1100">
              <a:solidFill>
                <a:schemeClr val="tx1"/>
              </a:solidFill>
              <a:latin typeface="+mn-lt"/>
              <a:ea typeface="+mn-ea"/>
              <a:cs typeface="+mn-cs"/>
            </a:rPr>
            <a:t>Principal &amp; Interest on all loans for 5 years</a:t>
          </a:r>
          <a:endParaRPr lang="en-US"/>
        </a:p>
        <a:p>
          <a:r>
            <a:rPr lang="en-US" sz="1100" b="1">
              <a:solidFill>
                <a:schemeClr val="tx1"/>
              </a:solidFill>
              <a:latin typeface="+mn-lt"/>
              <a:ea typeface="+mn-ea"/>
              <a:cs typeface="+mn-cs"/>
            </a:rPr>
            <a:t>27   	Financial Diagnosis - </a:t>
          </a:r>
          <a:r>
            <a:rPr lang="en-US" sz="1100">
              <a:solidFill>
                <a:schemeClr val="tx1"/>
              </a:solidFill>
              <a:latin typeface="+mn-lt"/>
              <a:ea typeface="+mn-ea"/>
              <a:cs typeface="+mn-cs"/>
            </a:rPr>
            <a:t>Checks reasonableness of financial projections</a:t>
          </a:r>
          <a:endParaRPr lang="en-US"/>
        </a:p>
        <a:p>
          <a:r>
            <a:rPr lang="en-US" sz="1100" b="1">
              <a:solidFill>
                <a:schemeClr val="tx1"/>
              </a:solidFill>
              <a:latin typeface="+mn-lt"/>
              <a:ea typeface="+mn-ea"/>
              <a:cs typeface="+mn-cs"/>
            </a:rPr>
            <a:t>28  	Summary Graphs - </a:t>
          </a:r>
          <a:r>
            <a:rPr lang="en-US" sz="1100">
              <a:solidFill>
                <a:schemeClr val="tx1"/>
              </a:solidFill>
              <a:latin typeface="+mn-lt"/>
              <a:ea typeface="+mn-ea"/>
              <a:cs typeface="+mn-cs"/>
            </a:rPr>
            <a:t>Income Statement &amp; Balance Sheet Summary Graphs for Biz Plan</a:t>
          </a:r>
        </a:p>
        <a:p>
          <a:r>
            <a:rPr lang="en-US" sz="1100" b="1">
              <a:solidFill>
                <a:schemeClr val="tx1"/>
              </a:solidFill>
              <a:latin typeface="+mn-lt"/>
              <a:ea typeface="+mn-ea"/>
              <a:cs typeface="+mn-cs"/>
            </a:rPr>
            <a:t>29</a:t>
          </a:r>
          <a:r>
            <a:rPr lang="en-US" sz="1100" b="0">
              <a:solidFill>
                <a:schemeClr val="tx1"/>
              </a:solidFill>
              <a:latin typeface="+mn-lt"/>
              <a:ea typeface="+mn-ea"/>
              <a:cs typeface="+mn-cs"/>
            </a:rPr>
            <a:t>                         </a:t>
          </a:r>
          <a:r>
            <a:rPr lang="en-US" sz="1100" b="1">
              <a:solidFill>
                <a:schemeClr val="tx1"/>
              </a:solidFill>
              <a:latin typeface="+mn-lt"/>
              <a:ea typeface="+mn-ea"/>
              <a:cs typeface="+mn-cs"/>
            </a:rPr>
            <a:t>Summary Cash Flow </a:t>
          </a:r>
          <a:r>
            <a:rPr lang="en-US" sz="1100" b="0">
              <a:solidFill>
                <a:schemeClr val="tx1"/>
              </a:solidFill>
              <a:latin typeface="+mn-lt"/>
              <a:ea typeface="+mn-ea"/>
              <a:cs typeface="+mn-cs"/>
            </a:rPr>
            <a:t>-Table of </a:t>
          </a:r>
          <a:r>
            <a:rPr lang="en-US" sz="1100" b="0" baseline="0">
              <a:solidFill>
                <a:schemeClr val="tx1"/>
              </a:solidFill>
              <a:latin typeface="+mn-lt"/>
              <a:ea typeface="+mn-ea"/>
              <a:cs typeface="+mn-cs"/>
            </a:rPr>
            <a:t>5 years of Cash Flow Data</a:t>
          </a:r>
          <a:endParaRPr lang="en-US" b="1"/>
        </a:p>
        <a:p>
          <a:endParaRPr lang="en-US" sz="1100">
            <a:solidFill>
              <a:schemeClr val="tx1"/>
            </a:solidFill>
            <a:latin typeface="+mn-lt"/>
            <a:ea typeface="+mn-ea"/>
            <a:cs typeface="+mn-cs"/>
          </a:endParaRPr>
        </a:p>
        <a:p>
          <a:endParaRPr lang="en-US" sz="1100"/>
        </a:p>
      </xdr:txBody>
    </xdr:sp>
    <xdr:clientData/>
  </xdr:oneCellAnchor>
  <xdr:twoCellAnchor>
    <xdr:from>
      <xdr:col>2</xdr:col>
      <xdr:colOff>527050</xdr:colOff>
      <xdr:row>65</xdr:row>
      <xdr:rowOff>114300</xdr:rowOff>
    </xdr:from>
    <xdr:to>
      <xdr:col>3</xdr:col>
      <xdr:colOff>320580</xdr:colOff>
      <xdr:row>69</xdr:row>
      <xdr:rowOff>57150</xdr:rowOff>
    </xdr:to>
    <xdr:sp macro="" textlink="">
      <xdr:nvSpPr>
        <xdr:cNvPr id="5" name="Down Arrow 4"/>
        <xdr:cNvSpPr/>
      </xdr:nvSpPr>
      <xdr:spPr>
        <a:xfrm>
          <a:off x="1730375" y="10652125"/>
          <a:ext cx="396875" cy="587375"/>
        </a:xfrm>
        <a:prstGeom prst="downArrow">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en-US"/>
        </a:p>
      </xdr:txBody>
    </xdr:sp>
    <xdr:clientData/>
  </xdr:twoCellAnchor>
  <xdr:twoCellAnchor>
    <xdr:from>
      <xdr:col>11</xdr:col>
      <xdr:colOff>69850</xdr:colOff>
      <xdr:row>8</xdr:row>
      <xdr:rowOff>79375</xdr:rowOff>
    </xdr:from>
    <xdr:to>
      <xdr:col>11</xdr:col>
      <xdr:colOff>934253</xdr:colOff>
      <xdr:row>9</xdr:row>
      <xdr:rowOff>134498</xdr:rowOff>
    </xdr:to>
    <xdr:sp macro="" textlink="">
      <xdr:nvSpPr>
        <xdr:cNvPr id="6" name="Rectangle 5"/>
        <xdr:cNvSpPr/>
      </xdr:nvSpPr>
      <xdr:spPr>
        <a:xfrm>
          <a:off x="6305550" y="1374775"/>
          <a:ext cx="861556" cy="207269"/>
        </a:xfrm>
        <a:prstGeom prst="rect">
          <a:avLst/>
        </a:prstGeom>
        <a:solidFill>
          <a:srgbClr val="FFFF00"/>
        </a:solidFill>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en-US"/>
        </a:p>
      </xdr:txBody>
    </xdr:sp>
    <xdr:clientData/>
  </xdr:twoCellAnchor>
  <xdr:twoCellAnchor>
    <xdr:from>
      <xdr:col>4</xdr:col>
      <xdr:colOff>346075</xdr:colOff>
      <xdr:row>13</xdr:row>
      <xdr:rowOff>57150</xdr:rowOff>
    </xdr:from>
    <xdr:to>
      <xdr:col>6</xdr:col>
      <xdr:colOff>4061</xdr:colOff>
      <xdr:row>14</xdr:row>
      <xdr:rowOff>80888</xdr:rowOff>
    </xdr:to>
    <xdr:sp macro="" textlink="">
      <xdr:nvSpPr>
        <xdr:cNvPr id="7" name="Rectangle 6"/>
        <xdr:cNvSpPr/>
      </xdr:nvSpPr>
      <xdr:spPr>
        <a:xfrm>
          <a:off x="2762250" y="2174875"/>
          <a:ext cx="819579" cy="182488"/>
        </a:xfrm>
        <a:prstGeom prst="rect">
          <a:avLst/>
        </a:prstGeom>
        <a:solidFill>
          <a:srgbClr val="92D050"/>
        </a:solidFill>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57150</xdr:colOff>
      <xdr:row>57</xdr:row>
      <xdr:rowOff>6350</xdr:rowOff>
    </xdr:from>
    <xdr:to>
      <xdr:col>15</xdr:col>
      <xdr:colOff>336550</xdr:colOff>
      <xdr:row>97</xdr:row>
      <xdr:rowOff>107950</xdr:rowOff>
    </xdr:to>
    <xdr:graphicFrame macro="">
      <xdr:nvGraphicFramePr>
        <xdr:cNvPr id="615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82550</xdr:colOff>
      <xdr:row>104</xdr:row>
      <xdr:rowOff>44450</xdr:rowOff>
    </xdr:from>
    <xdr:to>
      <xdr:col>14</xdr:col>
      <xdr:colOff>527050</xdr:colOff>
      <xdr:row>126</xdr:row>
      <xdr:rowOff>139700</xdr:rowOff>
    </xdr:to>
    <xdr:graphicFrame macro="">
      <xdr:nvGraphicFramePr>
        <xdr:cNvPr id="61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120650</xdr:colOff>
      <xdr:row>20</xdr:row>
      <xdr:rowOff>25400</xdr:rowOff>
    </xdr:from>
    <xdr:to>
      <xdr:col>9</xdr:col>
      <xdr:colOff>723900</xdr:colOff>
      <xdr:row>47</xdr:row>
      <xdr:rowOff>57150</xdr:rowOff>
    </xdr:to>
    <xdr:graphicFrame macro="">
      <xdr:nvGraphicFramePr>
        <xdr:cNvPr id="92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352425</xdr:colOff>
      <xdr:row>25</xdr:row>
      <xdr:rowOff>85725</xdr:rowOff>
    </xdr:from>
    <xdr:ext cx="3230115" cy="2331279"/>
    <xdr:sp macro="" textlink="">
      <xdr:nvSpPr>
        <xdr:cNvPr id="4" name="TextBox 3"/>
        <xdr:cNvSpPr txBox="1"/>
      </xdr:nvSpPr>
      <xdr:spPr>
        <a:xfrm>
          <a:off x="6905625" y="4130675"/>
          <a:ext cx="3230115" cy="2331279"/>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t>INSTRUCTIONS:</a:t>
          </a:r>
          <a:endParaRPr lang="en-US" sz="1100" b="0"/>
        </a:p>
        <a:p>
          <a:r>
            <a:rPr lang="en-US" sz="1100" b="0"/>
            <a:t>Move the  dashed </a:t>
          </a:r>
          <a:r>
            <a:rPr lang="en-US" sz="1100" b="0" baseline="0"/>
            <a:t>vertical line in the graph so</a:t>
          </a:r>
        </a:p>
        <a:p>
          <a:r>
            <a:rPr lang="en-US" sz="1100" b="0" baseline="0"/>
            <a:t>that it intersects where the Total FIxed Business</a:t>
          </a:r>
        </a:p>
        <a:p>
          <a:r>
            <a:rPr lang="en-US" sz="1100" b="0" baseline="0"/>
            <a:t>Expenses and Cum Gross Margin cross.  Then</a:t>
          </a:r>
        </a:p>
        <a:p>
          <a:r>
            <a:rPr lang="en-US" sz="1100" b="0" baseline="0"/>
            <a:t>where this line crosses the Cum Annual Sales will</a:t>
          </a:r>
        </a:p>
        <a:p>
          <a:r>
            <a:rPr lang="en-US" sz="1100" b="0" baseline="0"/>
            <a:t>determine your Break Even Sales.  Where it crosses</a:t>
          </a:r>
        </a:p>
        <a:p>
          <a:r>
            <a:rPr lang="en-US" sz="1100" b="0" baseline="0"/>
            <a:t>the Bottom Axis, will tell you what month you will</a:t>
          </a:r>
        </a:p>
        <a:p>
          <a:r>
            <a:rPr lang="en-US" sz="1100" b="0" baseline="0"/>
            <a:t>break even</a:t>
          </a:r>
        </a:p>
        <a:p>
          <a:endParaRPr lang="en-US" sz="1100" b="0" baseline="0"/>
        </a:p>
        <a:p>
          <a:r>
            <a:rPr lang="en-US" sz="1100" b="0" baseline="0"/>
            <a:t>To move the vertical line, unprotect sheet, then click </a:t>
          </a:r>
          <a:br>
            <a:rPr lang="en-US" sz="1100" b="0" baseline="0"/>
          </a:br>
          <a:r>
            <a:rPr lang="en-US" sz="1100" b="0" baseline="0"/>
            <a:t>on the line with your mouse, then using the  left </a:t>
          </a:r>
        </a:p>
        <a:p>
          <a:r>
            <a:rPr lang="en-US" sz="1100" b="0" baseline="0"/>
            <a:t>or right arrows on your keyboard, you can move the </a:t>
          </a:r>
        </a:p>
        <a:p>
          <a:r>
            <a:rPr lang="en-US" sz="1100" b="0" baseline="0"/>
            <a:t>line to the right position</a:t>
          </a:r>
          <a:endParaRPr lang="en-US" sz="1100" b="1"/>
        </a:p>
      </xdr:txBody>
    </xdr:sp>
    <xdr:clientData/>
  </xdr:oneCellAnchor>
  <xdr:twoCellAnchor>
    <xdr:from>
      <xdr:col>9</xdr:col>
      <xdr:colOff>57150</xdr:colOff>
      <xdr:row>19</xdr:row>
      <xdr:rowOff>76200</xdr:rowOff>
    </xdr:from>
    <xdr:to>
      <xdr:col>9</xdr:col>
      <xdr:colOff>57150</xdr:colOff>
      <xdr:row>42</xdr:row>
      <xdr:rowOff>33875</xdr:rowOff>
    </xdr:to>
    <xdr:cxnSp macro="">
      <xdr:nvCxnSpPr>
        <xdr:cNvPr id="6" name="Straight Arrow Connector 5"/>
        <xdr:cNvCxnSpPr/>
      </xdr:nvCxnSpPr>
      <xdr:spPr>
        <a:xfrm flipH="1">
          <a:off x="5686425" y="3228975"/>
          <a:ext cx="9525" cy="3681950"/>
        </a:xfrm>
        <a:prstGeom prst="straightConnector1">
          <a:avLst/>
        </a:prstGeom>
        <a:ln>
          <a:solidFill>
            <a:schemeClr val="accent4"/>
          </a:solidFill>
          <a:prstDash val="dash"/>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21</xdr:row>
      <xdr:rowOff>19050</xdr:rowOff>
    </xdr:from>
    <xdr:to>
      <xdr:col>9</xdr:col>
      <xdr:colOff>673100</xdr:colOff>
      <xdr:row>51</xdr:row>
      <xdr:rowOff>76200</xdr:rowOff>
    </xdr:to>
    <xdr:graphicFrame macro="">
      <xdr:nvGraphicFramePr>
        <xdr:cNvPr id="112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276225</xdr:colOff>
      <xdr:row>0</xdr:row>
      <xdr:rowOff>107950</xdr:rowOff>
    </xdr:from>
    <xdr:ext cx="4555927" cy="436786"/>
    <xdr:sp macro="" textlink="">
      <xdr:nvSpPr>
        <xdr:cNvPr id="3" name="TextBox 2"/>
        <xdr:cNvSpPr txBox="1"/>
      </xdr:nvSpPr>
      <xdr:spPr>
        <a:xfrm>
          <a:off x="276225" y="107950"/>
          <a:ext cx="4555927" cy="436786"/>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Graph</a:t>
          </a:r>
          <a:r>
            <a:rPr lang="en-US" sz="1100" baseline="0"/>
            <a:t> may need to be adjusted if number of years projected are less than 5.</a:t>
          </a:r>
        </a:p>
        <a:p>
          <a:r>
            <a:rPr lang="en-US" sz="1100" baseline="0"/>
            <a:t>If you are unable to do it, ask your SCORE Mentor for help</a:t>
          </a:r>
          <a:endParaRPr lang="en-US" sz="1100"/>
        </a:p>
      </xdr:txBody>
    </xdr:sp>
    <xdr:clientData/>
  </xdr:oneCellAnchor>
  <xdr:twoCellAnchor>
    <xdr:from>
      <xdr:col>10</xdr:col>
      <xdr:colOff>422910</xdr:colOff>
      <xdr:row>21</xdr:row>
      <xdr:rowOff>121920</xdr:rowOff>
    </xdr:from>
    <xdr:to>
      <xdr:col>23</xdr:col>
      <xdr:colOff>154940</xdr:colOff>
      <xdr:row>51</xdr:row>
      <xdr:rowOff>83820</xdr:rowOff>
    </xdr:to>
    <xdr:graphicFrame macro="">
      <xdr:nvGraphicFramePr>
        <xdr:cNvPr id="1129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285750</xdr:colOff>
      <xdr:row>11</xdr:row>
      <xdr:rowOff>82550</xdr:rowOff>
    </xdr:from>
    <xdr:to>
      <xdr:col>35</xdr:col>
      <xdr:colOff>673100</xdr:colOff>
      <xdr:row>51</xdr:row>
      <xdr:rowOff>57150</xdr:rowOff>
    </xdr:to>
    <xdr:graphicFrame macro="">
      <xdr:nvGraphicFramePr>
        <xdr:cNvPr id="1129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5"/>
  <sheetViews>
    <sheetView tabSelected="1" zoomScale="90" zoomScaleNormal="90" zoomScalePageLayoutView="90" workbookViewId="0">
      <selection activeCell="B3" sqref="B3:L4"/>
    </sheetView>
  </sheetViews>
  <sheetFormatPr defaultColWidth="8.875" defaultRowHeight="11.4" x14ac:dyDescent="0.2"/>
  <cols>
    <col min="11" max="11" width="10.125" bestFit="1" customWidth="1"/>
    <col min="12" max="12" width="16.25" customWidth="1"/>
    <col min="25" max="25" width="17.25" customWidth="1"/>
  </cols>
  <sheetData>
    <row r="1" spans="2:12" ht="14.25" customHeight="1" x14ac:dyDescent="0.2"/>
    <row r="2" spans="2:12" ht="14.25" customHeight="1" x14ac:dyDescent="0.2">
      <c r="C2" s="205" t="s">
        <v>305</v>
      </c>
    </row>
    <row r="3" spans="2:12" ht="14.25" customHeight="1" x14ac:dyDescent="0.2">
      <c r="B3" s="306" t="s">
        <v>351</v>
      </c>
      <c r="C3" s="307"/>
      <c r="D3" s="307"/>
      <c r="E3" s="307"/>
      <c r="F3" s="307"/>
      <c r="G3" s="307"/>
      <c r="H3" s="307"/>
      <c r="I3" s="307"/>
      <c r="J3" s="307"/>
      <c r="K3" s="307"/>
      <c r="L3" s="308"/>
    </row>
    <row r="4" spans="2:12" ht="14.25" customHeight="1" x14ac:dyDescent="0.2">
      <c r="B4" s="306"/>
      <c r="C4" s="307"/>
      <c r="D4" s="307"/>
      <c r="E4" s="307"/>
      <c r="F4" s="307"/>
      <c r="G4" s="307"/>
      <c r="H4" s="307"/>
      <c r="I4" s="307"/>
      <c r="J4" s="307"/>
      <c r="K4" s="307"/>
      <c r="L4" s="308"/>
    </row>
    <row r="58" ht="19.5" customHeight="1" x14ac:dyDescent="0.2"/>
    <row r="65" spans="2:2" ht="17.399999999999999" x14ac:dyDescent="0.3">
      <c r="B65" s="180" t="s">
        <v>217</v>
      </c>
    </row>
  </sheetData>
  <sheetProtection sheet="1" objects="1" scenarios="1"/>
  <mergeCells count="1">
    <mergeCell ref="B3:L4"/>
  </mergeCells>
  <pageMargins left="0.7" right="0.7" top="0.75" bottom="0.75" header="0.3" footer="0.3"/>
  <pageSetup scale="81" fitToWidth="2" orientation="portrait" horizontalDpi="4294967293"/>
  <headerFooter>
    <oddHeader>&amp;L&amp;"Arial,Bold"&amp;10&amp;F&amp;C&amp;"Arial,Bold"&amp;10&amp;A&amp;R&amp;"Arial,Bold"&amp;10&amp;D</oddHeader>
    <oddFooter>&amp;RPage &amp;P of &amp;N</oddFoot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showGridLines="0" zoomScale="90" zoomScaleNormal="90" zoomScalePageLayoutView="90" workbookViewId="0">
      <pane ySplit="4" topLeftCell="A5" activePane="bottomLeft" state="frozen"/>
      <selection pane="bottomLeft" activeCell="F59" sqref="F59"/>
    </sheetView>
  </sheetViews>
  <sheetFormatPr defaultColWidth="8.875" defaultRowHeight="11.4" outlineLevelRow="1" x14ac:dyDescent="0.2"/>
  <cols>
    <col min="1" max="3" width="3" style="6" customWidth="1"/>
    <col min="4" max="4" width="22.75" customWidth="1"/>
    <col min="5" max="16" width="10.75" customWidth="1"/>
    <col min="17" max="17" width="15.75" customWidth="1"/>
  </cols>
  <sheetData>
    <row r="1" spans="1:17" ht="15.6" x14ac:dyDescent="0.3">
      <c r="A1" s="5" t="str">
        <f>'1. Required Start-Up Funds'!A1</f>
        <v>SCORE Financial Template</v>
      </c>
    </row>
    <row r="2" spans="1:17" ht="15.6" x14ac:dyDescent="0.3">
      <c r="A2" s="5" t="s">
        <v>178</v>
      </c>
    </row>
    <row r="3" spans="1:17" ht="12.75" customHeight="1" x14ac:dyDescent="0.25">
      <c r="A3" s="1"/>
      <c r="B3" s="1"/>
      <c r="C3" s="1"/>
      <c r="D3" s="36"/>
      <c r="E3" s="36"/>
      <c r="F3" s="36"/>
      <c r="G3" s="36"/>
      <c r="H3" s="36"/>
      <c r="I3" s="36"/>
      <c r="J3" s="36"/>
      <c r="K3" s="36"/>
      <c r="L3" s="36"/>
      <c r="M3" s="36"/>
      <c r="N3" s="36"/>
      <c r="O3" s="36"/>
      <c r="P3" s="36"/>
      <c r="Q3" s="36"/>
    </row>
    <row r="4" spans="1:17" ht="12.75" customHeight="1" thickBot="1" x14ac:dyDescent="0.3">
      <c r="A4" s="1"/>
      <c r="B4" s="1"/>
      <c r="C4" s="1"/>
      <c r="D4" s="36"/>
      <c r="E4" s="297">
        <f>'4. Projected Sales Forecast'!H4</f>
        <v>1</v>
      </c>
      <c r="F4" s="297">
        <f>'4. Projected Sales Forecast'!I4</f>
        <v>32</v>
      </c>
      <c r="G4" s="297">
        <f>'4. Projected Sales Forecast'!J4</f>
        <v>63</v>
      </c>
      <c r="H4" s="297">
        <f>'4. Projected Sales Forecast'!K4</f>
        <v>94</v>
      </c>
      <c r="I4" s="297">
        <f>'4. Projected Sales Forecast'!L4</f>
        <v>125</v>
      </c>
      <c r="J4" s="297">
        <f>'4. Projected Sales Forecast'!M4</f>
        <v>156</v>
      </c>
      <c r="K4" s="297">
        <f>'4. Projected Sales Forecast'!N4</f>
        <v>187</v>
      </c>
      <c r="L4" s="297">
        <f>'4. Projected Sales Forecast'!O4</f>
        <v>218</v>
      </c>
      <c r="M4" s="297">
        <f>'4. Projected Sales Forecast'!P4</f>
        <v>249</v>
      </c>
      <c r="N4" s="297">
        <f>'4. Projected Sales Forecast'!Q4</f>
        <v>280</v>
      </c>
      <c r="O4" s="297">
        <f>'4. Projected Sales Forecast'!R4</f>
        <v>311</v>
      </c>
      <c r="P4" s="297">
        <f>'4. Projected Sales Forecast'!S4</f>
        <v>342</v>
      </c>
      <c r="Q4" s="38" t="s">
        <v>2</v>
      </c>
    </row>
    <row r="5" spans="1:17" ht="12.75" customHeight="1" thickTop="1" x14ac:dyDescent="0.25">
      <c r="A5" s="1"/>
      <c r="B5" s="1"/>
      <c r="C5" s="1"/>
      <c r="D5" s="36"/>
      <c r="E5" s="36"/>
      <c r="F5" s="36"/>
      <c r="G5" s="36"/>
      <c r="H5" s="36"/>
      <c r="I5" s="36"/>
      <c r="J5" s="36"/>
      <c r="K5" s="36"/>
      <c r="L5" s="36"/>
      <c r="M5" s="36"/>
      <c r="N5" s="36"/>
      <c r="O5" s="36"/>
      <c r="P5" s="36"/>
      <c r="Q5" s="36"/>
    </row>
    <row r="6" spans="1:17" ht="12.75" customHeight="1" outlineLevel="1" x14ac:dyDescent="0.25">
      <c r="A6" s="1" t="s">
        <v>105</v>
      </c>
      <c r="B6" s="1"/>
      <c r="C6" s="1"/>
      <c r="D6" s="36"/>
      <c r="E6" s="36"/>
      <c r="F6" s="36"/>
      <c r="G6" s="36"/>
      <c r="H6" s="36"/>
      <c r="I6" s="36"/>
      <c r="J6" s="36"/>
      <c r="K6" s="36"/>
      <c r="L6" s="36"/>
      <c r="M6" s="36"/>
      <c r="N6" s="36"/>
      <c r="O6" s="36"/>
      <c r="P6" s="36"/>
      <c r="Q6" s="36"/>
    </row>
    <row r="7" spans="1:17" ht="12.75" customHeight="1" outlineLevel="1" x14ac:dyDescent="0.25">
      <c r="A7" s="1"/>
      <c r="B7" s="1" t="str">
        <f>'4. Projected Sales Forecast'!A6</f>
        <v>Product/Service A</v>
      </c>
      <c r="C7" s="1"/>
      <c r="D7" s="36"/>
      <c r="E7" s="43" t="str">
        <f>IF('4. Projected Sales Forecast'!$E$7&gt;0,'4. Projected Sales Forecast'!$E$7*'4. Projected Sales Forecast'!H12,"")</f>
        <v/>
      </c>
      <c r="F7" s="43" t="str">
        <f>IF('4. Projected Sales Forecast'!$E$7&gt;0,'4. Projected Sales Forecast'!$E$7*'4. Projected Sales Forecast'!I12,"")</f>
        <v/>
      </c>
      <c r="G7" s="43" t="str">
        <f>IF('4. Projected Sales Forecast'!$E$7&gt;0,'4. Projected Sales Forecast'!$E$7*'4. Projected Sales Forecast'!J12,"")</f>
        <v/>
      </c>
      <c r="H7" s="43" t="str">
        <f>IF('4. Projected Sales Forecast'!$E$7&gt;0,'4. Projected Sales Forecast'!$E$7*'4. Projected Sales Forecast'!K12,"")</f>
        <v/>
      </c>
      <c r="I7" s="43" t="str">
        <f>IF('4. Projected Sales Forecast'!$E$7&gt;0,'4. Projected Sales Forecast'!$E$7*'4. Projected Sales Forecast'!L12,"")</f>
        <v/>
      </c>
      <c r="J7" s="43" t="str">
        <f>IF('4. Projected Sales Forecast'!$E$7&gt;0,'4. Projected Sales Forecast'!$E$7*'4. Projected Sales Forecast'!M12,"")</f>
        <v/>
      </c>
      <c r="K7" s="43" t="str">
        <f>IF('4. Projected Sales Forecast'!$E$7&gt;0,'4. Projected Sales Forecast'!$E$7*'4. Projected Sales Forecast'!N12,"")</f>
        <v/>
      </c>
      <c r="L7" s="43" t="str">
        <f>IF('4. Projected Sales Forecast'!$E$7&gt;0,'4. Projected Sales Forecast'!$E$7*'4. Projected Sales Forecast'!O12,"")</f>
        <v/>
      </c>
      <c r="M7" s="43" t="str">
        <f>IF('4. Projected Sales Forecast'!$E$7&gt;0,'4. Projected Sales Forecast'!$E$7*'4. Projected Sales Forecast'!P12,"")</f>
        <v/>
      </c>
      <c r="N7" s="43" t="str">
        <f>IF('4. Projected Sales Forecast'!$E$7&gt;0,'4. Projected Sales Forecast'!$E$7*'4. Projected Sales Forecast'!Q12,"")</f>
        <v/>
      </c>
      <c r="O7" s="43" t="str">
        <f>IF('4. Projected Sales Forecast'!$E$7&gt;0,'4. Projected Sales Forecast'!$E$7*'4. Projected Sales Forecast'!R12,"")</f>
        <v/>
      </c>
      <c r="P7" s="43" t="str">
        <f>IF('4. Projected Sales Forecast'!$E$7&gt;0,'4. Projected Sales Forecast'!$E$7*'4. Projected Sales Forecast'!S12,"")</f>
        <v/>
      </c>
      <c r="Q7" s="51">
        <f t="shared" ref="Q7:Q12" si="0">SUM(E7:P7)</f>
        <v>0</v>
      </c>
    </row>
    <row r="8" spans="1:17" ht="12.75" customHeight="1" outlineLevel="1" x14ac:dyDescent="0.25">
      <c r="A8" s="1"/>
      <c r="B8" s="1" t="str">
        <f>'4. Projected Sales Forecast'!A28</f>
        <v>Product/Service B</v>
      </c>
      <c r="C8" s="1"/>
      <c r="D8" s="36"/>
      <c r="E8" s="43" t="str">
        <f>IF('4. Projected Sales Forecast'!$E$29&gt;0,'4. Projected Sales Forecast'!$E$29*'4. Projected Sales Forecast'!H34,"")</f>
        <v/>
      </c>
      <c r="F8" s="43" t="str">
        <f>IF('4. Projected Sales Forecast'!$E$29&gt;0,'4. Projected Sales Forecast'!$E$29*'4. Projected Sales Forecast'!I34,"")</f>
        <v/>
      </c>
      <c r="G8" s="43" t="str">
        <f>IF('4. Projected Sales Forecast'!$E$29&gt;0,'4. Projected Sales Forecast'!$E$29*'4. Projected Sales Forecast'!J34,"")</f>
        <v/>
      </c>
      <c r="H8" s="43" t="str">
        <f>IF('4. Projected Sales Forecast'!$E$29&gt;0,'4. Projected Sales Forecast'!$E$29*'4. Projected Sales Forecast'!K34,"")</f>
        <v/>
      </c>
      <c r="I8" s="43" t="str">
        <f>IF('4. Projected Sales Forecast'!$E$29&gt;0,'4. Projected Sales Forecast'!$E$29*'4. Projected Sales Forecast'!L34,"")</f>
        <v/>
      </c>
      <c r="J8" s="43" t="str">
        <f>IF('4. Projected Sales Forecast'!$E$29&gt;0,'4. Projected Sales Forecast'!$E$29*'4. Projected Sales Forecast'!M34,"")</f>
        <v/>
      </c>
      <c r="K8" s="43" t="str">
        <f>IF('4. Projected Sales Forecast'!$E$29&gt;0,'4. Projected Sales Forecast'!$E$29*'4. Projected Sales Forecast'!N34,"")</f>
        <v/>
      </c>
      <c r="L8" s="43" t="str">
        <f>IF('4. Projected Sales Forecast'!$E$29&gt;0,'4. Projected Sales Forecast'!$E$29*'4. Projected Sales Forecast'!O34,"")</f>
        <v/>
      </c>
      <c r="M8" s="43" t="str">
        <f>IF('4. Projected Sales Forecast'!$E$29&gt;0,'4. Projected Sales Forecast'!$E$29*'4. Projected Sales Forecast'!P34,"")</f>
        <v/>
      </c>
      <c r="N8" s="43" t="str">
        <f>IF('4. Projected Sales Forecast'!$E$29&gt;0,'4. Projected Sales Forecast'!$E$29*'4. Projected Sales Forecast'!Q34,"")</f>
        <v/>
      </c>
      <c r="O8" s="43" t="str">
        <f>IF('4. Projected Sales Forecast'!$E$29&gt;0,'4. Projected Sales Forecast'!$E$29*'4. Projected Sales Forecast'!R34,"")</f>
        <v/>
      </c>
      <c r="P8" s="43" t="str">
        <f>IF('4. Projected Sales Forecast'!$E$29&gt;0,'4. Projected Sales Forecast'!$E$29*'4. Projected Sales Forecast'!S34,"")</f>
        <v/>
      </c>
      <c r="Q8" s="51">
        <f t="shared" si="0"/>
        <v>0</v>
      </c>
    </row>
    <row r="9" spans="1:17" ht="12.75" customHeight="1" outlineLevel="1" x14ac:dyDescent="0.25">
      <c r="A9" s="1"/>
      <c r="B9" s="1" t="str">
        <f>IF('5a. Projected Sales Forecast'!E7&gt;0,'5a. Projected Sales Forecast'!A6,"")</f>
        <v/>
      </c>
      <c r="C9" s="1"/>
      <c r="D9" s="36"/>
      <c r="E9" s="43" t="str">
        <f>IF('5a. Projected Sales Forecast'!$E$7&gt;0,'5a. Projected Sales Forecast'!$E$7*'5a. Projected Sales Forecast'!H12,"")</f>
        <v/>
      </c>
      <c r="F9" s="43" t="str">
        <f>IF('5a. Projected Sales Forecast'!$E$7&gt;0,'5a. Projected Sales Forecast'!$E$7*'5a. Projected Sales Forecast'!I12,"")</f>
        <v/>
      </c>
      <c r="G9" s="43" t="str">
        <f>IF('5a. Projected Sales Forecast'!$E$7&gt;0,'5a. Projected Sales Forecast'!$E$7*'5a. Projected Sales Forecast'!J12,"")</f>
        <v/>
      </c>
      <c r="H9" s="43" t="str">
        <f>IF('5a. Projected Sales Forecast'!$E$7&gt;0,'5a. Projected Sales Forecast'!$E$7*'5a. Projected Sales Forecast'!K12,"")</f>
        <v/>
      </c>
      <c r="I9" s="43" t="str">
        <f>IF('5a. Projected Sales Forecast'!$E$7&gt;0,'5a. Projected Sales Forecast'!$E$7*'5a. Projected Sales Forecast'!L12,"")</f>
        <v/>
      </c>
      <c r="J9" s="43" t="str">
        <f>IF('5a. Projected Sales Forecast'!$E$7&gt;0,'5a. Projected Sales Forecast'!$E$7*'5a. Projected Sales Forecast'!M12,"")</f>
        <v/>
      </c>
      <c r="K9" s="43" t="str">
        <f>IF('5a. Projected Sales Forecast'!$E$7&gt;0,'5a. Projected Sales Forecast'!$E$7*'5a. Projected Sales Forecast'!N12,"")</f>
        <v/>
      </c>
      <c r="L9" s="43" t="str">
        <f>IF('5a. Projected Sales Forecast'!$E$7&gt;0,'5a. Projected Sales Forecast'!$E$7*'5a. Projected Sales Forecast'!O12,"")</f>
        <v/>
      </c>
      <c r="M9" s="43" t="str">
        <f>IF('5a. Projected Sales Forecast'!$E$7&gt;0,'5a. Projected Sales Forecast'!$E$7*'5a. Projected Sales Forecast'!P12,"")</f>
        <v/>
      </c>
      <c r="N9" s="43" t="str">
        <f>IF('5a. Projected Sales Forecast'!$E$7&gt;0,'5a. Projected Sales Forecast'!$E$7*'5a. Projected Sales Forecast'!Q12,"")</f>
        <v/>
      </c>
      <c r="O9" s="43" t="str">
        <f>IF('5a. Projected Sales Forecast'!$E$7&gt;0,'5a. Projected Sales Forecast'!$E$7*'5a. Projected Sales Forecast'!R12,"")</f>
        <v/>
      </c>
      <c r="P9" s="43" t="str">
        <f>IF('5a. Projected Sales Forecast'!$E$7&gt;0,'5a. Projected Sales Forecast'!$E$7*'5a. Projected Sales Forecast'!S12,"")</f>
        <v/>
      </c>
      <c r="Q9" s="51">
        <f t="shared" si="0"/>
        <v>0</v>
      </c>
    </row>
    <row r="10" spans="1:17" ht="12.75" customHeight="1" outlineLevel="1" x14ac:dyDescent="0.25">
      <c r="A10" s="1"/>
      <c r="B10" s="1" t="str">
        <f>IF('5a. Projected Sales Forecast'!E29&gt;0,'5a. Projected Sales Forecast'!A28,"")</f>
        <v/>
      </c>
      <c r="C10" s="1"/>
      <c r="D10" s="36"/>
      <c r="E10" s="43" t="str">
        <f>IF('5a. Projected Sales Forecast'!$E$29&gt;0,'5a. Projected Sales Forecast'!$E$29*'5a. Projected Sales Forecast'!H34,"")</f>
        <v/>
      </c>
      <c r="F10" s="43" t="str">
        <f>IF('5a. Projected Sales Forecast'!$E$29&gt;0,'5a. Projected Sales Forecast'!$E$29*'5a. Projected Sales Forecast'!I34,"")</f>
        <v/>
      </c>
      <c r="G10" s="43" t="str">
        <f>IF('5a. Projected Sales Forecast'!$E$29&gt;0,'5a. Projected Sales Forecast'!$E$29*'5a. Projected Sales Forecast'!J34,"")</f>
        <v/>
      </c>
      <c r="H10" s="43" t="str">
        <f>IF('5a. Projected Sales Forecast'!$E$29&gt;0,'5a. Projected Sales Forecast'!$E$29*'5a. Projected Sales Forecast'!K34,"")</f>
        <v/>
      </c>
      <c r="I10" s="43" t="str">
        <f>IF('5a. Projected Sales Forecast'!$E$29&gt;0,'5a. Projected Sales Forecast'!$E$29*'5a. Projected Sales Forecast'!L34,"")</f>
        <v/>
      </c>
      <c r="J10" s="43" t="str">
        <f>IF('5a. Projected Sales Forecast'!$E$29&gt;0,'5a. Projected Sales Forecast'!$E$29*'5a. Projected Sales Forecast'!M34,"")</f>
        <v/>
      </c>
      <c r="K10" s="43" t="str">
        <f>IF('5a. Projected Sales Forecast'!$E$29&gt;0,'5a. Projected Sales Forecast'!$E$29*'5a. Projected Sales Forecast'!N34,"")</f>
        <v/>
      </c>
      <c r="L10" s="43" t="str">
        <f>IF('5a. Projected Sales Forecast'!$E$29&gt;0,'5a. Projected Sales Forecast'!$E$29*'5a. Projected Sales Forecast'!O34,"")</f>
        <v/>
      </c>
      <c r="M10" s="43" t="str">
        <f>IF('5a. Projected Sales Forecast'!$E$29&gt;0,'5a. Projected Sales Forecast'!$E$29*'5a. Projected Sales Forecast'!P34,"")</f>
        <v/>
      </c>
      <c r="N10" s="43" t="str">
        <f>IF('5a. Projected Sales Forecast'!$E$29&gt;0,'5a. Projected Sales Forecast'!$E$29*'5a. Projected Sales Forecast'!Q34,"")</f>
        <v/>
      </c>
      <c r="O10" s="43" t="str">
        <f>IF('5a. Projected Sales Forecast'!$E$29&gt;0,'5a. Projected Sales Forecast'!$E$29*'5a. Projected Sales Forecast'!R34,"")</f>
        <v/>
      </c>
      <c r="P10" s="43" t="str">
        <f>IF('5a. Projected Sales Forecast'!$E$29&gt;0,'5a. Projected Sales Forecast'!$E$29*'5a. Projected Sales Forecast'!S34,"")</f>
        <v/>
      </c>
      <c r="Q10" s="51">
        <f t="shared" si="0"/>
        <v>0</v>
      </c>
    </row>
    <row r="11" spans="1:17" ht="12.75" customHeight="1" outlineLevel="1" x14ac:dyDescent="0.25">
      <c r="A11" s="1"/>
      <c r="B11" s="1" t="str">
        <f>IF('5b. Projected Sales Forecast'!E7&gt;0,'5b. Projected Sales Forecast'!A6,"")</f>
        <v/>
      </c>
      <c r="C11" s="1"/>
      <c r="D11" s="36"/>
      <c r="E11" s="43" t="str">
        <f>IF('5b. Projected Sales Forecast'!$E$7&gt;0,'5b. Projected Sales Forecast'!$E$7*'5b. Projected Sales Forecast'!H12,"")</f>
        <v/>
      </c>
      <c r="F11" s="43" t="str">
        <f>IF('5b. Projected Sales Forecast'!$E$7&gt;0,'5b. Projected Sales Forecast'!$E$7*'5b. Projected Sales Forecast'!I12,"")</f>
        <v/>
      </c>
      <c r="G11" s="43" t="str">
        <f>IF('5b. Projected Sales Forecast'!$E$7&gt;0,'5b. Projected Sales Forecast'!$E$7*'5b. Projected Sales Forecast'!J12,"")</f>
        <v/>
      </c>
      <c r="H11" s="43" t="str">
        <f>IF('5b. Projected Sales Forecast'!$E$7&gt;0,'5b. Projected Sales Forecast'!$E$7*'5b. Projected Sales Forecast'!K12,"")</f>
        <v/>
      </c>
      <c r="I11" s="43" t="str">
        <f>IF('5b. Projected Sales Forecast'!$E$7&gt;0,'5b. Projected Sales Forecast'!$E$7*'5b. Projected Sales Forecast'!L12,"")</f>
        <v/>
      </c>
      <c r="J11" s="43" t="str">
        <f>IF('5b. Projected Sales Forecast'!$E$7&gt;0,'5b. Projected Sales Forecast'!$E$7*'5b. Projected Sales Forecast'!M12,"")</f>
        <v/>
      </c>
      <c r="K11" s="43" t="str">
        <f>IF('5b. Projected Sales Forecast'!$E$7&gt;0,'5b. Projected Sales Forecast'!$E$7*'5b. Projected Sales Forecast'!N12,"")</f>
        <v/>
      </c>
      <c r="L11" s="43" t="str">
        <f>IF('5b. Projected Sales Forecast'!$E$7&gt;0,'5b. Projected Sales Forecast'!$E$7*'5b. Projected Sales Forecast'!O12,"")</f>
        <v/>
      </c>
      <c r="M11" s="43" t="str">
        <f>IF('5b. Projected Sales Forecast'!$E$7&gt;0,'5b. Projected Sales Forecast'!$E$7*'5b. Projected Sales Forecast'!P12,"")</f>
        <v/>
      </c>
      <c r="N11" s="43" t="str">
        <f>IF('5b. Projected Sales Forecast'!$E$7&gt;0,'5b. Projected Sales Forecast'!$E$7*'5b. Projected Sales Forecast'!Q12,"")</f>
        <v/>
      </c>
      <c r="O11" s="43" t="str">
        <f>IF('5b. Projected Sales Forecast'!$E$7&gt;0,'5b. Projected Sales Forecast'!$E$7*'5b. Projected Sales Forecast'!R12,"")</f>
        <v/>
      </c>
      <c r="P11" s="43" t="str">
        <f>IF('5b. Projected Sales Forecast'!$E$7&gt;0,'5b. Projected Sales Forecast'!$E$7*'5b. Projected Sales Forecast'!S12,"")</f>
        <v/>
      </c>
      <c r="Q11" s="51">
        <f t="shared" si="0"/>
        <v>0</v>
      </c>
    </row>
    <row r="12" spans="1:17" ht="12.75" customHeight="1" outlineLevel="1" thickBot="1" x14ac:dyDescent="0.3">
      <c r="A12" s="1"/>
      <c r="B12" s="1" t="str">
        <f>IF('5b. Projected Sales Forecast'!E29&gt;0,'5b. Projected Sales Forecast'!A28,"")</f>
        <v/>
      </c>
      <c r="C12" s="1"/>
      <c r="D12" s="36"/>
      <c r="E12" s="47" t="str">
        <f>IF('5b. Projected Sales Forecast'!$E$29&gt;0,'5b. Projected Sales Forecast'!$E$29*'5b. Projected Sales Forecast'!H34,"")</f>
        <v/>
      </c>
      <c r="F12" s="47" t="str">
        <f>IF('5b. Projected Sales Forecast'!$E$29&gt;0,'5b. Projected Sales Forecast'!$E$29*'5b. Projected Sales Forecast'!I34,"")</f>
        <v/>
      </c>
      <c r="G12" s="47" t="str">
        <f>IF('5b. Projected Sales Forecast'!$E$29&gt;0,'5b. Projected Sales Forecast'!$E$29*'5b. Projected Sales Forecast'!J34,"")</f>
        <v/>
      </c>
      <c r="H12" s="47" t="str">
        <f>IF('5b. Projected Sales Forecast'!$E$29&gt;0,'5b. Projected Sales Forecast'!$E$29*'5b. Projected Sales Forecast'!K34,"")</f>
        <v/>
      </c>
      <c r="I12" s="47" t="str">
        <f>IF('5b. Projected Sales Forecast'!$E$29&gt;0,'5b. Projected Sales Forecast'!$E$29*'5b. Projected Sales Forecast'!L34,"")</f>
        <v/>
      </c>
      <c r="J12" s="47" t="str">
        <f>IF('5b. Projected Sales Forecast'!$E$29&gt;0,'5b. Projected Sales Forecast'!$E$29*'5b. Projected Sales Forecast'!M34,"")</f>
        <v/>
      </c>
      <c r="K12" s="47" t="str">
        <f>IF('5b. Projected Sales Forecast'!$E$29&gt;0,'5b. Projected Sales Forecast'!$E$29*'5b. Projected Sales Forecast'!N34,"")</f>
        <v/>
      </c>
      <c r="L12" s="47" t="str">
        <f>IF('5b. Projected Sales Forecast'!$E$29&gt;0,'5b. Projected Sales Forecast'!$E$29*'5b. Projected Sales Forecast'!O34,"")</f>
        <v/>
      </c>
      <c r="M12" s="47" t="str">
        <f>IF('5b. Projected Sales Forecast'!$E$29&gt;0,'5b. Projected Sales Forecast'!$E$29*'5b. Projected Sales Forecast'!P34,"")</f>
        <v/>
      </c>
      <c r="N12" s="47" t="str">
        <f>IF('5b. Projected Sales Forecast'!$E$29&gt;0,'5b. Projected Sales Forecast'!$E$29*'5b. Projected Sales Forecast'!Q34,"")</f>
        <v/>
      </c>
      <c r="O12" s="47" t="str">
        <f>IF('5b. Projected Sales Forecast'!$E$29&gt;0,'5b. Projected Sales Forecast'!$E$29*'5b. Projected Sales Forecast'!R34,"")</f>
        <v/>
      </c>
      <c r="P12" s="47" t="str">
        <f>IF('5b. Projected Sales Forecast'!$E$29&gt;0,'5b. Projected Sales Forecast'!$E$29*'5b. Projected Sales Forecast'!S34,"")</f>
        <v/>
      </c>
      <c r="Q12" s="94">
        <f t="shared" si="0"/>
        <v>0</v>
      </c>
    </row>
    <row r="13" spans="1:17" ht="12.75" customHeight="1" x14ac:dyDescent="0.25">
      <c r="A13" s="1" t="s">
        <v>106</v>
      </c>
      <c r="B13" s="1"/>
      <c r="C13" s="1"/>
      <c r="D13" s="36"/>
      <c r="E13" s="51">
        <f>SUM(E7:E12)</f>
        <v>0</v>
      </c>
      <c r="F13" s="51">
        <f t="shared" ref="F13:Q13" si="1">SUM(F7:F12)</f>
        <v>0</v>
      </c>
      <c r="G13" s="51">
        <f t="shared" si="1"/>
        <v>0</v>
      </c>
      <c r="H13" s="51">
        <f t="shared" si="1"/>
        <v>0</v>
      </c>
      <c r="I13" s="51">
        <f t="shared" si="1"/>
        <v>0</v>
      </c>
      <c r="J13" s="51">
        <f t="shared" si="1"/>
        <v>0</v>
      </c>
      <c r="K13" s="51">
        <f t="shared" si="1"/>
        <v>0</v>
      </c>
      <c r="L13" s="51">
        <f t="shared" si="1"/>
        <v>0</v>
      </c>
      <c r="M13" s="51">
        <f t="shared" si="1"/>
        <v>0</v>
      </c>
      <c r="N13" s="51">
        <f t="shared" si="1"/>
        <v>0</v>
      </c>
      <c r="O13" s="51">
        <f t="shared" si="1"/>
        <v>0</v>
      </c>
      <c r="P13" s="51">
        <f t="shared" si="1"/>
        <v>0</v>
      </c>
      <c r="Q13" s="51">
        <f t="shared" si="1"/>
        <v>0</v>
      </c>
    </row>
    <row r="14" spans="1:17" ht="12.75" customHeight="1" x14ac:dyDescent="0.25">
      <c r="A14" s="1"/>
      <c r="B14" s="1"/>
      <c r="C14" s="1"/>
      <c r="D14" s="36"/>
      <c r="E14" s="36"/>
      <c r="F14" s="36"/>
      <c r="G14" s="36"/>
      <c r="H14" s="36"/>
      <c r="I14" s="36"/>
      <c r="J14" s="36"/>
      <c r="K14" s="36"/>
      <c r="L14" s="36"/>
      <c r="M14" s="36"/>
      <c r="N14" s="36"/>
      <c r="O14" s="36"/>
      <c r="P14" s="36"/>
      <c r="Q14" s="36"/>
    </row>
    <row r="15" spans="1:17" ht="12.75" customHeight="1" outlineLevel="1" x14ac:dyDescent="0.25">
      <c r="A15" s="1" t="s">
        <v>107</v>
      </c>
      <c r="B15" s="1"/>
      <c r="C15" s="1"/>
      <c r="D15" s="36"/>
      <c r="E15" s="43"/>
      <c r="F15" s="43"/>
      <c r="G15" s="43"/>
      <c r="H15" s="43"/>
      <c r="I15" s="43"/>
      <c r="J15" s="43"/>
      <c r="K15" s="43"/>
      <c r="L15" s="43"/>
      <c r="M15" s="43"/>
      <c r="N15" s="43"/>
      <c r="O15" s="43"/>
      <c r="P15" s="43"/>
      <c r="Q15" s="43"/>
    </row>
    <row r="16" spans="1:17" ht="12.75" customHeight="1" outlineLevel="1" x14ac:dyDescent="0.25">
      <c r="A16" s="1"/>
      <c r="B16" s="1" t="str">
        <f t="shared" ref="B16:B21" si="2">B7</f>
        <v>Product/Service A</v>
      </c>
      <c r="C16" s="1"/>
      <c r="D16" s="36"/>
      <c r="E16" s="43">
        <f>'4. Projected Sales Forecast'!$E$8*'4. Projected Sales Forecast'!H12</f>
        <v>0</v>
      </c>
      <c r="F16" s="43">
        <f>'4. Projected Sales Forecast'!$E$8*'4. Projected Sales Forecast'!I12</f>
        <v>0</v>
      </c>
      <c r="G16" s="43">
        <f>'4. Projected Sales Forecast'!$E$8*'4. Projected Sales Forecast'!J12</f>
        <v>0</v>
      </c>
      <c r="H16" s="43">
        <f>'4. Projected Sales Forecast'!$E$8*'4. Projected Sales Forecast'!K12</f>
        <v>0</v>
      </c>
      <c r="I16" s="43">
        <f>'4. Projected Sales Forecast'!$E$8*'4. Projected Sales Forecast'!L12</f>
        <v>0</v>
      </c>
      <c r="J16" s="43">
        <f>'4. Projected Sales Forecast'!$E$8*'4. Projected Sales Forecast'!M12</f>
        <v>0</v>
      </c>
      <c r="K16" s="43">
        <f>'4. Projected Sales Forecast'!$E$8*'4. Projected Sales Forecast'!N12</f>
        <v>0</v>
      </c>
      <c r="L16" s="43">
        <f>'4. Projected Sales Forecast'!$E$8*'4. Projected Sales Forecast'!O12</f>
        <v>0</v>
      </c>
      <c r="M16" s="43">
        <f>'4. Projected Sales Forecast'!$E$8*'4. Projected Sales Forecast'!P12</f>
        <v>0</v>
      </c>
      <c r="N16" s="43">
        <f>'4. Projected Sales Forecast'!$E$8*'4. Projected Sales Forecast'!Q12</f>
        <v>0</v>
      </c>
      <c r="O16" s="43">
        <f>'4. Projected Sales Forecast'!$E$8*'4. Projected Sales Forecast'!R12</f>
        <v>0</v>
      </c>
      <c r="P16" s="43">
        <f>'4. Projected Sales Forecast'!$E$8*'4. Projected Sales Forecast'!S12</f>
        <v>0</v>
      </c>
      <c r="Q16" s="43">
        <f t="shared" ref="Q16:Q21" si="3">SUM(E16:P16)</f>
        <v>0</v>
      </c>
    </row>
    <row r="17" spans="1:17" ht="12.75" customHeight="1" outlineLevel="1" x14ac:dyDescent="0.25">
      <c r="A17" s="1"/>
      <c r="B17" s="1" t="str">
        <f t="shared" si="2"/>
        <v>Product/Service B</v>
      </c>
      <c r="C17" s="1"/>
      <c r="D17" s="36"/>
      <c r="E17" s="51">
        <f>'4. Projected Sales Forecast'!$E$30*'4. Projected Sales Forecast'!H34</f>
        <v>0</v>
      </c>
      <c r="F17" s="51">
        <f>'4. Projected Sales Forecast'!$E$30*'4. Projected Sales Forecast'!I34</f>
        <v>0</v>
      </c>
      <c r="G17" s="51">
        <f>'4. Projected Sales Forecast'!$E$30*'4. Projected Sales Forecast'!J34</f>
        <v>0</v>
      </c>
      <c r="H17" s="51">
        <f>'4. Projected Sales Forecast'!$E$30*'4. Projected Sales Forecast'!K34</f>
        <v>0</v>
      </c>
      <c r="I17" s="51">
        <f>'4. Projected Sales Forecast'!$E$30*'4. Projected Sales Forecast'!L34</f>
        <v>0</v>
      </c>
      <c r="J17" s="51">
        <f>'4. Projected Sales Forecast'!$E$30*'4. Projected Sales Forecast'!M34</f>
        <v>0</v>
      </c>
      <c r="K17" s="51">
        <f>'4. Projected Sales Forecast'!$E$30*'4. Projected Sales Forecast'!N34</f>
        <v>0</v>
      </c>
      <c r="L17" s="51">
        <f>'4. Projected Sales Forecast'!$E$30*'4. Projected Sales Forecast'!O34</f>
        <v>0</v>
      </c>
      <c r="M17" s="51">
        <f>'4. Projected Sales Forecast'!$E$30*'4. Projected Sales Forecast'!P34</f>
        <v>0</v>
      </c>
      <c r="N17" s="51">
        <f>'4. Projected Sales Forecast'!$E$30*'4. Projected Sales Forecast'!Q34</f>
        <v>0</v>
      </c>
      <c r="O17" s="51">
        <f>'4. Projected Sales Forecast'!$E$30*'4. Projected Sales Forecast'!R34</f>
        <v>0</v>
      </c>
      <c r="P17" s="51">
        <f>'4. Projected Sales Forecast'!$E$30*'4. Projected Sales Forecast'!S34</f>
        <v>0</v>
      </c>
      <c r="Q17" s="43">
        <f t="shared" si="3"/>
        <v>0</v>
      </c>
    </row>
    <row r="18" spans="1:17" ht="12.75" customHeight="1" outlineLevel="1" x14ac:dyDescent="0.25">
      <c r="A18" s="1"/>
      <c r="B18" s="1" t="str">
        <f t="shared" si="2"/>
        <v/>
      </c>
      <c r="C18" s="1"/>
      <c r="D18" s="36"/>
      <c r="E18" s="51" t="str">
        <f>IF('5a. Projected Sales Forecast'!$E$8&gt;0,'5a. Projected Sales Forecast'!$E$8*'5a. Projected Sales Forecast'!H$12,"")</f>
        <v/>
      </c>
      <c r="F18" s="51" t="str">
        <f>IF('5a. Projected Sales Forecast'!$E$8&gt;0,'5a. Projected Sales Forecast'!$E$8*'5a. Projected Sales Forecast'!I12,"")</f>
        <v/>
      </c>
      <c r="G18" s="51" t="str">
        <f>IF('5a. Projected Sales Forecast'!$E$8&gt;0,'5a. Projected Sales Forecast'!$E$8*'5a. Projected Sales Forecast'!J12,"")</f>
        <v/>
      </c>
      <c r="H18" s="51" t="str">
        <f>IF('5a. Projected Sales Forecast'!$E$8&gt;0,'5a. Projected Sales Forecast'!$E$8*'5a. Projected Sales Forecast'!K12,"")</f>
        <v/>
      </c>
      <c r="I18" s="51" t="str">
        <f>IF('5a. Projected Sales Forecast'!$E$8&gt;0,'5a. Projected Sales Forecast'!$E$8*'5a. Projected Sales Forecast'!L12,"")</f>
        <v/>
      </c>
      <c r="J18" s="51" t="str">
        <f>IF('5a. Projected Sales Forecast'!$E$8&gt;0,'5a. Projected Sales Forecast'!$E$8*'5a. Projected Sales Forecast'!M12,"")</f>
        <v/>
      </c>
      <c r="K18" s="51" t="str">
        <f>IF('5a. Projected Sales Forecast'!$E$8&gt;0,'5a. Projected Sales Forecast'!$E$8*'5a. Projected Sales Forecast'!N12,"")</f>
        <v/>
      </c>
      <c r="L18" s="51" t="str">
        <f>IF('5a. Projected Sales Forecast'!$E$8&gt;0,'5a. Projected Sales Forecast'!$E$8*'5a. Projected Sales Forecast'!O12,"")</f>
        <v/>
      </c>
      <c r="M18" s="51" t="str">
        <f>IF('5a. Projected Sales Forecast'!$E$8&gt;0,'5a. Projected Sales Forecast'!$E$8*'5a. Projected Sales Forecast'!P12,"")</f>
        <v/>
      </c>
      <c r="N18" s="51" t="str">
        <f>IF('5a. Projected Sales Forecast'!$E$8&gt;0,'5a. Projected Sales Forecast'!$E$8*'5a. Projected Sales Forecast'!Q12,"")</f>
        <v/>
      </c>
      <c r="O18" s="51" t="str">
        <f>IF('5a. Projected Sales Forecast'!$E$8&gt;0,'5a. Projected Sales Forecast'!$E$8*'5a. Projected Sales Forecast'!R12,"")</f>
        <v/>
      </c>
      <c r="P18" s="51" t="str">
        <f>IF('5a. Projected Sales Forecast'!$E$8&gt;0,'5a. Projected Sales Forecast'!$E$8*'5a. Projected Sales Forecast'!S12,"")</f>
        <v/>
      </c>
      <c r="Q18" s="43">
        <f t="shared" si="3"/>
        <v>0</v>
      </c>
    </row>
    <row r="19" spans="1:17" ht="12.75" customHeight="1" outlineLevel="1" x14ac:dyDescent="0.25">
      <c r="A19" s="1"/>
      <c r="B19" s="1" t="str">
        <f t="shared" si="2"/>
        <v/>
      </c>
      <c r="C19" s="1"/>
      <c r="D19" s="36"/>
      <c r="E19" s="91" t="str">
        <f>IF('5a. Projected Sales Forecast'!$E$30&gt;0,'5a. Projected Sales Forecast'!$E$30*'5a. Projected Sales Forecast'!H$34,"")</f>
        <v/>
      </c>
      <c r="F19" s="91" t="str">
        <f>IF('5a. Projected Sales Forecast'!$E$30&gt;0,'5a. Projected Sales Forecast'!$E$30*'5a. Projected Sales Forecast'!I34,"")</f>
        <v/>
      </c>
      <c r="G19" s="91" t="str">
        <f>IF('5a. Projected Sales Forecast'!$E$30&gt;0,'5a. Projected Sales Forecast'!$E$30*'5a. Projected Sales Forecast'!J34,"")</f>
        <v/>
      </c>
      <c r="H19" s="91" t="str">
        <f>IF('5a. Projected Sales Forecast'!$E$30&gt;0,'5a. Projected Sales Forecast'!$E$30*'5a. Projected Sales Forecast'!K34,"")</f>
        <v/>
      </c>
      <c r="I19" s="91" t="str">
        <f>IF('5a. Projected Sales Forecast'!$E$30&gt;0,'5a. Projected Sales Forecast'!$E$30*'5a. Projected Sales Forecast'!L34,"")</f>
        <v/>
      </c>
      <c r="J19" s="91" t="str">
        <f>IF('5a. Projected Sales Forecast'!$E$30&gt;0,'5a. Projected Sales Forecast'!$E$30*'5a. Projected Sales Forecast'!M34,"")</f>
        <v/>
      </c>
      <c r="K19" s="91" t="str">
        <f>IF('5a. Projected Sales Forecast'!$E$30&gt;0,'5a. Projected Sales Forecast'!$E$30*'5a. Projected Sales Forecast'!N34,"")</f>
        <v/>
      </c>
      <c r="L19" s="91" t="str">
        <f>IF('5a. Projected Sales Forecast'!$E$30&gt;0,'5a. Projected Sales Forecast'!$E$30*'5a. Projected Sales Forecast'!O34,"")</f>
        <v/>
      </c>
      <c r="M19" s="91" t="str">
        <f>IF('5a. Projected Sales Forecast'!$E$30&gt;0,'5a. Projected Sales Forecast'!$E$30*'5a. Projected Sales Forecast'!P34,"")</f>
        <v/>
      </c>
      <c r="N19" s="91" t="str">
        <f>IF('5a. Projected Sales Forecast'!$E$30&gt;0,'5a. Projected Sales Forecast'!$E$30*'5a. Projected Sales Forecast'!Q34,"")</f>
        <v/>
      </c>
      <c r="O19" s="91" t="str">
        <f>IF('5a. Projected Sales Forecast'!$E$30&gt;0,'5a. Projected Sales Forecast'!$E$30*'5a. Projected Sales Forecast'!R34,"")</f>
        <v/>
      </c>
      <c r="P19" s="91" t="str">
        <f>IF('5a. Projected Sales Forecast'!$E$30&gt;0,'5a. Projected Sales Forecast'!$E$30*'5a. Projected Sales Forecast'!S34,"")</f>
        <v/>
      </c>
      <c r="Q19" s="91">
        <f t="shared" si="3"/>
        <v>0</v>
      </c>
    </row>
    <row r="20" spans="1:17" ht="12.75" customHeight="1" outlineLevel="1" x14ac:dyDescent="0.25">
      <c r="A20" s="1"/>
      <c r="B20" s="1" t="str">
        <f t="shared" si="2"/>
        <v/>
      </c>
      <c r="C20" s="1"/>
      <c r="D20" s="36"/>
      <c r="E20" s="91" t="str">
        <f>IF('5b. Projected Sales Forecast'!$E$8&gt;0,'5b. Projected Sales Forecast'!$E$8*'5b. Projected Sales Forecast'!H$12,"")</f>
        <v/>
      </c>
      <c r="F20" s="91" t="str">
        <f>IF('5b. Projected Sales Forecast'!$E$8&gt;0,'5b. Projected Sales Forecast'!$E$8*'5b. Projected Sales Forecast'!I$12,"")</f>
        <v/>
      </c>
      <c r="G20" s="91" t="str">
        <f>IF('5b. Projected Sales Forecast'!$E$8&gt;0,'5b. Projected Sales Forecast'!$E$8*'5b. Projected Sales Forecast'!J$12,"")</f>
        <v/>
      </c>
      <c r="H20" s="91" t="str">
        <f>IF('5b. Projected Sales Forecast'!$E$8&gt;0,'5b. Projected Sales Forecast'!$E$8*'5b. Projected Sales Forecast'!K$12,"")</f>
        <v/>
      </c>
      <c r="I20" s="91" t="str">
        <f>IF('5b. Projected Sales Forecast'!$E$8&gt;0,'5b. Projected Sales Forecast'!$E$8*'5b. Projected Sales Forecast'!L$12,"")</f>
        <v/>
      </c>
      <c r="J20" s="91" t="str">
        <f>IF('5b. Projected Sales Forecast'!$E$8&gt;0,'5b. Projected Sales Forecast'!$E$8*'5b. Projected Sales Forecast'!M$12,"")</f>
        <v/>
      </c>
      <c r="K20" s="91" t="str">
        <f>IF('5b. Projected Sales Forecast'!$E$8&gt;0,'5b. Projected Sales Forecast'!$E$8*'5b. Projected Sales Forecast'!N$12,"")</f>
        <v/>
      </c>
      <c r="L20" s="91" t="str">
        <f>IF('5b. Projected Sales Forecast'!$E$8&gt;0,'5b. Projected Sales Forecast'!$E$8*'5b. Projected Sales Forecast'!O$12,"")</f>
        <v/>
      </c>
      <c r="M20" s="91" t="str">
        <f>IF('5b. Projected Sales Forecast'!$E$8&gt;0,'5b. Projected Sales Forecast'!$E$8*'5b. Projected Sales Forecast'!P$12,"")</f>
        <v/>
      </c>
      <c r="N20" s="91" t="str">
        <f>IF('5b. Projected Sales Forecast'!$E$8&gt;0,'5b. Projected Sales Forecast'!$E$8*'5b. Projected Sales Forecast'!Q$12,"")</f>
        <v/>
      </c>
      <c r="O20" s="91" t="str">
        <f>IF('5b. Projected Sales Forecast'!$E$8&gt;0,'5b. Projected Sales Forecast'!$E$8*'5b. Projected Sales Forecast'!R$12,"")</f>
        <v/>
      </c>
      <c r="P20" s="91" t="str">
        <f>IF('5b. Projected Sales Forecast'!$E$8&gt;0,'5b. Projected Sales Forecast'!$E$8*'5b. Projected Sales Forecast'!S$12,"")</f>
        <v/>
      </c>
      <c r="Q20" s="91">
        <f t="shared" si="3"/>
        <v>0</v>
      </c>
    </row>
    <row r="21" spans="1:17" ht="12.75" customHeight="1" outlineLevel="1" thickBot="1" x14ac:dyDescent="0.3">
      <c r="A21" s="1"/>
      <c r="B21" s="1" t="str">
        <f t="shared" si="2"/>
        <v/>
      </c>
      <c r="C21" s="1"/>
      <c r="D21" s="36"/>
      <c r="E21" s="47" t="str">
        <f>IF('5b. Projected Sales Forecast'!$E$30&gt;0,'5b. Projected Sales Forecast'!$E$30*'5b. Projected Sales Forecast'!H$34,"")</f>
        <v/>
      </c>
      <c r="F21" s="47" t="str">
        <f>IF('5b. Projected Sales Forecast'!$E$30&gt;0,'5b. Projected Sales Forecast'!$E$30*'5b. Projected Sales Forecast'!I$34,"")</f>
        <v/>
      </c>
      <c r="G21" s="47" t="str">
        <f>IF('5b. Projected Sales Forecast'!$E$30&gt;0,'5b. Projected Sales Forecast'!$E$30*'5b. Projected Sales Forecast'!J$34,"")</f>
        <v/>
      </c>
      <c r="H21" s="47" t="str">
        <f>IF('5b. Projected Sales Forecast'!$E$30&gt;0,'5b. Projected Sales Forecast'!$E$30*'5b. Projected Sales Forecast'!K$34,"")</f>
        <v/>
      </c>
      <c r="I21" s="47" t="str">
        <f>IF('5b. Projected Sales Forecast'!$E$30&gt;0,'5b. Projected Sales Forecast'!$E$30*'5b. Projected Sales Forecast'!L$34,"")</f>
        <v/>
      </c>
      <c r="J21" s="47" t="str">
        <f>IF('5b. Projected Sales Forecast'!$E$30&gt;0,'5b. Projected Sales Forecast'!$E$30*'5b. Projected Sales Forecast'!M$34,"")</f>
        <v/>
      </c>
      <c r="K21" s="47" t="str">
        <f>IF('5b. Projected Sales Forecast'!$E$30&gt;0,'5b. Projected Sales Forecast'!$E$30*'5b. Projected Sales Forecast'!N$34,"")</f>
        <v/>
      </c>
      <c r="L21" s="47" t="str">
        <f>IF('5b. Projected Sales Forecast'!$E$30&gt;0,'5b. Projected Sales Forecast'!$E$30*'5b. Projected Sales Forecast'!O$34,"")</f>
        <v/>
      </c>
      <c r="M21" s="47" t="str">
        <f>IF('5b. Projected Sales Forecast'!$E$30&gt;0,'5b. Projected Sales Forecast'!$E$30*'5b. Projected Sales Forecast'!P$34,"")</f>
        <v/>
      </c>
      <c r="N21" s="47" t="str">
        <f>IF('5b. Projected Sales Forecast'!$E$30&gt;0,'5b. Projected Sales Forecast'!$E$30*'5b. Projected Sales Forecast'!Q$34,"")</f>
        <v/>
      </c>
      <c r="O21" s="47" t="str">
        <f>IF('5b. Projected Sales Forecast'!$E$30&gt;0,'5b. Projected Sales Forecast'!$E$30*'5b. Projected Sales Forecast'!R$34,"")</f>
        <v/>
      </c>
      <c r="P21" s="47" t="str">
        <f>IF('5b. Projected Sales Forecast'!$E$30&gt;0,'5b. Projected Sales Forecast'!$E$30*'5b. Projected Sales Forecast'!S$34,"")</f>
        <v/>
      </c>
      <c r="Q21" s="47">
        <f t="shared" si="3"/>
        <v>0</v>
      </c>
    </row>
    <row r="22" spans="1:17" ht="12.75" customHeight="1" x14ac:dyDescent="0.25">
      <c r="A22" s="1" t="s">
        <v>108</v>
      </c>
      <c r="B22" s="1"/>
      <c r="C22" s="1"/>
      <c r="D22" s="36"/>
      <c r="E22" s="43">
        <f>SUM(E16:E21)</f>
        <v>0</v>
      </c>
      <c r="F22" s="43">
        <f t="shared" ref="F22:Q22" si="4">SUM(F16:F21)</f>
        <v>0</v>
      </c>
      <c r="G22" s="43">
        <f t="shared" si="4"/>
        <v>0</v>
      </c>
      <c r="H22" s="43">
        <f t="shared" si="4"/>
        <v>0</v>
      </c>
      <c r="I22" s="43">
        <f t="shared" si="4"/>
        <v>0</v>
      </c>
      <c r="J22" s="43">
        <f t="shared" si="4"/>
        <v>0</v>
      </c>
      <c r="K22" s="43">
        <f t="shared" si="4"/>
        <v>0</v>
      </c>
      <c r="L22" s="43">
        <f t="shared" si="4"/>
        <v>0</v>
      </c>
      <c r="M22" s="43">
        <f t="shared" si="4"/>
        <v>0</v>
      </c>
      <c r="N22" s="43">
        <f t="shared" si="4"/>
        <v>0</v>
      </c>
      <c r="O22" s="43">
        <f t="shared" si="4"/>
        <v>0</v>
      </c>
      <c r="P22" s="43">
        <f t="shared" si="4"/>
        <v>0</v>
      </c>
      <c r="Q22" s="43">
        <f t="shared" si="4"/>
        <v>0</v>
      </c>
    </row>
    <row r="23" spans="1:17" ht="12.75" customHeight="1" x14ac:dyDescent="0.25">
      <c r="A23" s="1"/>
      <c r="B23" s="1"/>
      <c r="C23" s="1"/>
      <c r="D23" s="36"/>
      <c r="E23" s="51"/>
      <c r="F23" s="51"/>
      <c r="G23" s="51"/>
      <c r="H23" s="51"/>
      <c r="I23" s="51"/>
      <c r="J23" s="51"/>
      <c r="K23" s="51"/>
      <c r="L23" s="51"/>
      <c r="M23" s="51"/>
      <c r="N23" s="51"/>
      <c r="O23" s="51"/>
      <c r="P23" s="51"/>
      <c r="Q23" s="51"/>
    </row>
    <row r="24" spans="1:17" ht="12.75" customHeight="1" thickBot="1" x14ac:dyDescent="0.3">
      <c r="A24" s="1" t="s">
        <v>38</v>
      </c>
      <c r="B24" s="1"/>
      <c r="C24" s="1"/>
      <c r="D24" s="36"/>
      <c r="E24" s="94">
        <f>E13-E22</f>
        <v>0</v>
      </c>
      <c r="F24" s="94">
        <f t="shared" ref="F24:Q24" si="5">F13-F22</f>
        <v>0</v>
      </c>
      <c r="G24" s="94">
        <f t="shared" si="5"/>
        <v>0</v>
      </c>
      <c r="H24" s="94">
        <f t="shared" si="5"/>
        <v>0</v>
      </c>
      <c r="I24" s="94">
        <f t="shared" si="5"/>
        <v>0</v>
      </c>
      <c r="J24" s="94">
        <f t="shared" si="5"/>
        <v>0</v>
      </c>
      <c r="K24" s="94">
        <f t="shared" si="5"/>
        <v>0</v>
      </c>
      <c r="L24" s="94">
        <f t="shared" si="5"/>
        <v>0</v>
      </c>
      <c r="M24" s="94">
        <f t="shared" si="5"/>
        <v>0</v>
      </c>
      <c r="N24" s="94">
        <f t="shared" si="5"/>
        <v>0</v>
      </c>
      <c r="O24" s="94">
        <f t="shared" si="5"/>
        <v>0</v>
      </c>
      <c r="P24" s="94">
        <f t="shared" si="5"/>
        <v>0</v>
      </c>
      <c r="Q24" s="94">
        <f t="shared" si="5"/>
        <v>0</v>
      </c>
    </row>
    <row r="25" spans="1:17" ht="12.75" customHeight="1" x14ac:dyDescent="0.25">
      <c r="A25" s="1"/>
      <c r="B25" s="1"/>
      <c r="C25" s="1"/>
      <c r="D25" s="36"/>
      <c r="E25" s="43"/>
      <c r="F25" s="43"/>
      <c r="G25" s="43"/>
      <c r="H25" s="43"/>
      <c r="I25" s="43"/>
      <c r="J25" s="43"/>
      <c r="K25" s="43"/>
      <c r="L25" s="43"/>
      <c r="M25" s="43"/>
      <c r="N25" s="43"/>
      <c r="O25" s="43"/>
      <c r="P25" s="43"/>
      <c r="Q25" s="43"/>
    </row>
    <row r="26" spans="1:17" ht="12.75" customHeight="1" outlineLevel="1" x14ac:dyDescent="0.25">
      <c r="A26" s="1" t="str">
        <f>'2. Salaries and Wages'!A10</f>
        <v>Salaries and Wages</v>
      </c>
      <c r="B26" s="1"/>
      <c r="C26" s="1"/>
      <c r="D26" s="36"/>
      <c r="E26" s="43"/>
      <c r="F26" s="43"/>
      <c r="G26" s="43"/>
      <c r="H26" s="43"/>
      <c r="I26" s="43"/>
      <c r="J26" s="43"/>
      <c r="K26" s="43"/>
      <c r="L26" s="43"/>
      <c r="M26" s="43"/>
      <c r="N26" s="43"/>
      <c r="O26" s="43"/>
      <c r="P26" s="43"/>
      <c r="Q26" s="43"/>
    </row>
    <row r="27" spans="1:17" ht="12.75" customHeight="1" outlineLevel="1" x14ac:dyDescent="0.25">
      <c r="A27" s="1"/>
      <c r="B27" s="1" t="str">
        <f>'2. Salaries and Wages'!B11</f>
        <v>Owner's Compensation</v>
      </c>
      <c r="C27" s="1"/>
      <c r="D27" s="36"/>
      <c r="E27" s="43">
        <f>'2. Salaries and Wages'!N11/12</f>
        <v>0</v>
      </c>
      <c r="F27" s="43">
        <f>E27</f>
        <v>0</v>
      </c>
      <c r="G27" s="43">
        <f t="shared" ref="G27:P27" si="6">F27</f>
        <v>0</v>
      </c>
      <c r="H27" s="43">
        <f t="shared" si="6"/>
        <v>0</v>
      </c>
      <c r="I27" s="43">
        <f t="shared" si="6"/>
        <v>0</v>
      </c>
      <c r="J27" s="43">
        <f t="shared" si="6"/>
        <v>0</v>
      </c>
      <c r="K27" s="43">
        <f t="shared" si="6"/>
        <v>0</v>
      </c>
      <c r="L27" s="43">
        <f t="shared" si="6"/>
        <v>0</v>
      </c>
      <c r="M27" s="43">
        <f t="shared" si="6"/>
        <v>0</v>
      </c>
      <c r="N27" s="43">
        <f t="shared" si="6"/>
        <v>0</v>
      </c>
      <c r="O27" s="43">
        <f t="shared" si="6"/>
        <v>0</v>
      </c>
      <c r="P27" s="43">
        <f t="shared" si="6"/>
        <v>0</v>
      </c>
      <c r="Q27" s="43">
        <f t="shared" ref="Q27:Q32" si="7">SUM(E27:P27)</f>
        <v>0</v>
      </c>
    </row>
    <row r="28" spans="1:17" ht="12.75" customHeight="1" outlineLevel="1" x14ac:dyDescent="0.25">
      <c r="A28" s="1"/>
      <c r="B28" s="1" t="str">
        <f>'2. Salaries and Wages'!B12</f>
        <v>Salaries</v>
      </c>
      <c r="C28" s="1"/>
      <c r="D28" s="36"/>
      <c r="E28" s="43">
        <f>'2. Salaries and Wages'!N12/12</f>
        <v>0</v>
      </c>
      <c r="F28" s="43">
        <f t="shared" ref="F28:P32" si="8">E28</f>
        <v>0</v>
      </c>
      <c r="G28" s="43">
        <f t="shared" si="8"/>
        <v>0</v>
      </c>
      <c r="H28" s="43">
        <f t="shared" si="8"/>
        <v>0</v>
      </c>
      <c r="I28" s="43">
        <f t="shared" si="8"/>
        <v>0</v>
      </c>
      <c r="J28" s="43">
        <f t="shared" si="8"/>
        <v>0</v>
      </c>
      <c r="K28" s="43">
        <f t="shared" si="8"/>
        <v>0</v>
      </c>
      <c r="L28" s="43">
        <f t="shared" si="8"/>
        <v>0</v>
      </c>
      <c r="M28" s="43">
        <f t="shared" si="8"/>
        <v>0</v>
      </c>
      <c r="N28" s="43">
        <f t="shared" si="8"/>
        <v>0</v>
      </c>
      <c r="O28" s="43">
        <f t="shared" si="8"/>
        <v>0</v>
      </c>
      <c r="P28" s="43">
        <f t="shared" si="8"/>
        <v>0</v>
      </c>
      <c r="Q28" s="43">
        <f t="shared" si="7"/>
        <v>0</v>
      </c>
    </row>
    <row r="29" spans="1:17" ht="12.75" customHeight="1" outlineLevel="1" x14ac:dyDescent="0.25">
      <c r="A29" s="1"/>
      <c r="B29" s="1" t="str">
        <f>'2. Salaries and Wages'!C14</f>
        <v>Full-Time Employees</v>
      </c>
      <c r="C29" s="1"/>
      <c r="D29" s="36"/>
      <c r="E29" s="43">
        <f>'2. Salaries and Wages'!N14/12</f>
        <v>0</v>
      </c>
      <c r="F29" s="43">
        <f t="shared" si="8"/>
        <v>0</v>
      </c>
      <c r="G29" s="43">
        <f t="shared" si="8"/>
        <v>0</v>
      </c>
      <c r="H29" s="43">
        <f t="shared" si="8"/>
        <v>0</v>
      </c>
      <c r="I29" s="43">
        <f t="shared" si="8"/>
        <v>0</v>
      </c>
      <c r="J29" s="43">
        <f t="shared" si="8"/>
        <v>0</v>
      </c>
      <c r="K29" s="43">
        <f t="shared" si="8"/>
        <v>0</v>
      </c>
      <c r="L29" s="43">
        <f t="shared" si="8"/>
        <v>0</v>
      </c>
      <c r="M29" s="43">
        <f t="shared" si="8"/>
        <v>0</v>
      </c>
      <c r="N29" s="43">
        <f t="shared" si="8"/>
        <v>0</v>
      </c>
      <c r="O29" s="43">
        <f t="shared" si="8"/>
        <v>0</v>
      </c>
      <c r="P29" s="43">
        <f t="shared" si="8"/>
        <v>0</v>
      </c>
      <c r="Q29" s="43">
        <f t="shared" si="7"/>
        <v>0</v>
      </c>
    </row>
    <row r="30" spans="1:17" ht="12.75" customHeight="1" outlineLevel="1" x14ac:dyDescent="0.25">
      <c r="A30" s="1"/>
      <c r="B30" s="1" t="str">
        <f>'2. Salaries and Wages'!C17</f>
        <v>Part-Time Employees</v>
      </c>
      <c r="C30" s="1"/>
      <c r="D30" s="36"/>
      <c r="E30" s="43">
        <f>'2. Salaries and Wages'!N17/12</f>
        <v>0</v>
      </c>
      <c r="F30" s="43">
        <f t="shared" si="8"/>
        <v>0</v>
      </c>
      <c r="G30" s="43">
        <f t="shared" si="8"/>
        <v>0</v>
      </c>
      <c r="H30" s="43">
        <f t="shared" si="8"/>
        <v>0</v>
      </c>
      <c r="I30" s="43">
        <f t="shared" si="8"/>
        <v>0</v>
      </c>
      <c r="J30" s="43">
        <f t="shared" si="8"/>
        <v>0</v>
      </c>
      <c r="K30" s="43">
        <f t="shared" si="8"/>
        <v>0</v>
      </c>
      <c r="L30" s="43">
        <f t="shared" si="8"/>
        <v>0</v>
      </c>
      <c r="M30" s="43">
        <f t="shared" si="8"/>
        <v>0</v>
      </c>
      <c r="N30" s="43">
        <f t="shared" si="8"/>
        <v>0</v>
      </c>
      <c r="O30" s="43">
        <f t="shared" si="8"/>
        <v>0</v>
      </c>
      <c r="P30" s="43">
        <f t="shared" si="8"/>
        <v>0</v>
      </c>
      <c r="Q30" s="43">
        <f t="shared" si="7"/>
        <v>0</v>
      </c>
    </row>
    <row r="31" spans="1:17" ht="12.75" customHeight="1" outlineLevel="1" x14ac:dyDescent="0.25">
      <c r="A31" s="1"/>
      <c r="B31" s="1" t="str">
        <f>'2. Salaries and Wages'!B24</f>
        <v>Independent Contractors</v>
      </c>
      <c r="C31" s="1"/>
      <c r="D31" s="36"/>
      <c r="E31" s="43">
        <f>'2. Salaries and Wages'!N24/12</f>
        <v>0</v>
      </c>
      <c r="F31" s="43">
        <f t="shared" si="8"/>
        <v>0</v>
      </c>
      <c r="G31" s="43">
        <f t="shared" si="8"/>
        <v>0</v>
      </c>
      <c r="H31" s="43">
        <f t="shared" si="8"/>
        <v>0</v>
      </c>
      <c r="I31" s="43">
        <f t="shared" si="8"/>
        <v>0</v>
      </c>
      <c r="J31" s="43">
        <f t="shared" si="8"/>
        <v>0</v>
      </c>
      <c r="K31" s="43">
        <f t="shared" si="8"/>
        <v>0</v>
      </c>
      <c r="L31" s="43">
        <f t="shared" si="8"/>
        <v>0</v>
      </c>
      <c r="M31" s="43">
        <f t="shared" si="8"/>
        <v>0</v>
      </c>
      <c r="N31" s="43">
        <f t="shared" si="8"/>
        <v>0</v>
      </c>
      <c r="O31" s="43">
        <f t="shared" si="8"/>
        <v>0</v>
      </c>
      <c r="P31" s="43">
        <f t="shared" si="8"/>
        <v>0</v>
      </c>
      <c r="Q31" s="43">
        <f t="shared" si="7"/>
        <v>0</v>
      </c>
    </row>
    <row r="32" spans="1:17" ht="12.75" customHeight="1" outlineLevel="1" thickBot="1" x14ac:dyDescent="0.3">
      <c r="A32" s="1"/>
      <c r="B32" s="1" t="str">
        <f>'2. Salaries and Wages'!A26</f>
        <v>Payroll Taxes and Benefits</v>
      </c>
      <c r="C32" s="1"/>
      <c r="D32" s="36"/>
      <c r="E32" s="47">
        <f>'2. Salaries and Wages'!N35/12</f>
        <v>0</v>
      </c>
      <c r="F32" s="47">
        <f t="shared" si="8"/>
        <v>0</v>
      </c>
      <c r="G32" s="47">
        <f t="shared" si="8"/>
        <v>0</v>
      </c>
      <c r="H32" s="47">
        <f t="shared" si="8"/>
        <v>0</v>
      </c>
      <c r="I32" s="47">
        <f t="shared" si="8"/>
        <v>0</v>
      </c>
      <c r="J32" s="47">
        <f t="shared" si="8"/>
        <v>0</v>
      </c>
      <c r="K32" s="47">
        <f t="shared" si="8"/>
        <v>0</v>
      </c>
      <c r="L32" s="47">
        <f t="shared" si="8"/>
        <v>0</v>
      </c>
      <c r="M32" s="47">
        <f t="shared" si="8"/>
        <v>0</v>
      </c>
      <c r="N32" s="47">
        <f t="shared" si="8"/>
        <v>0</v>
      </c>
      <c r="O32" s="47">
        <f t="shared" si="8"/>
        <v>0</v>
      </c>
      <c r="P32" s="47">
        <f t="shared" si="8"/>
        <v>0</v>
      </c>
      <c r="Q32" s="47">
        <f t="shared" si="7"/>
        <v>0</v>
      </c>
    </row>
    <row r="33" spans="1:17" ht="12.75" customHeight="1" x14ac:dyDescent="0.25">
      <c r="A33" s="1" t="s">
        <v>112</v>
      </c>
      <c r="B33" s="1"/>
      <c r="C33" s="1"/>
      <c r="D33" s="36"/>
      <c r="E33" s="43">
        <f>SUM(E27:E32)</f>
        <v>0</v>
      </c>
      <c r="F33" s="43">
        <f t="shared" ref="F33:Q33" si="9">SUM(F27:F32)</f>
        <v>0</v>
      </c>
      <c r="G33" s="43">
        <f t="shared" si="9"/>
        <v>0</v>
      </c>
      <c r="H33" s="43">
        <f t="shared" si="9"/>
        <v>0</v>
      </c>
      <c r="I33" s="43">
        <f t="shared" si="9"/>
        <v>0</v>
      </c>
      <c r="J33" s="43">
        <f t="shared" si="9"/>
        <v>0</v>
      </c>
      <c r="K33" s="43">
        <f t="shared" si="9"/>
        <v>0</v>
      </c>
      <c r="L33" s="43">
        <f t="shared" si="9"/>
        <v>0</v>
      </c>
      <c r="M33" s="43">
        <f t="shared" si="9"/>
        <v>0</v>
      </c>
      <c r="N33" s="43">
        <f t="shared" si="9"/>
        <v>0</v>
      </c>
      <c r="O33" s="43">
        <f t="shared" si="9"/>
        <v>0</v>
      </c>
      <c r="P33" s="43">
        <f t="shared" si="9"/>
        <v>0</v>
      </c>
      <c r="Q33" s="43">
        <f t="shared" si="9"/>
        <v>0</v>
      </c>
    </row>
    <row r="34" spans="1:17" ht="12.75" customHeight="1" x14ac:dyDescent="0.25">
      <c r="A34" s="1"/>
      <c r="B34" s="1"/>
      <c r="C34" s="1"/>
      <c r="D34" s="36"/>
      <c r="E34" s="43"/>
      <c r="F34" s="43"/>
      <c r="G34" s="43"/>
      <c r="H34" s="43"/>
      <c r="I34" s="43"/>
      <c r="J34" s="43"/>
      <c r="K34" s="43"/>
      <c r="L34" s="43"/>
      <c r="M34" s="43"/>
      <c r="N34" s="43"/>
      <c r="O34" s="43"/>
      <c r="P34" s="43"/>
      <c r="Q34" s="43"/>
    </row>
    <row r="35" spans="1:17" ht="12.75" customHeight="1" outlineLevel="1" x14ac:dyDescent="0.25">
      <c r="A35" s="1" t="s">
        <v>110</v>
      </c>
      <c r="B35" s="1"/>
      <c r="C35" s="1"/>
      <c r="D35" s="36"/>
      <c r="E35" s="43"/>
      <c r="F35" s="43"/>
      <c r="G35" s="43"/>
      <c r="H35" s="43"/>
      <c r="I35" s="43"/>
      <c r="J35" s="43"/>
      <c r="K35" s="43"/>
      <c r="L35" s="43"/>
      <c r="M35" s="43"/>
      <c r="N35" s="43"/>
      <c r="O35" s="43"/>
      <c r="P35" s="43"/>
      <c r="Q35" s="43"/>
    </row>
    <row r="36" spans="1:17" ht="12.75" customHeight="1" outlineLevel="1" x14ac:dyDescent="0.25">
      <c r="A36" s="1"/>
      <c r="B36" s="1" t="str">
        <f>'3. Fixed Operating Expenses'!B9</f>
        <v>Advertising</v>
      </c>
      <c r="C36" s="1"/>
      <c r="D36" s="36"/>
      <c r="E36" s="43">
        <f>'3. Fixed Operating Expenses'!G9</f>
        <v>0</v>
      </c>
      <c r="F36" s="91">
        <f>E36</f>
        <v>0</v>
      </c>
      <c r="G36" s="91">
        <f t="shared" ref="G36:P36" si="10">F36</f>
        <v>0</v>
      </c>
      <c r="H36" s="91">
        <f t="shared" si="10"/>
        <v>0</v>
      </c>
      <c r="I36" s="91">
        <f t="shared" si="10"/>
        <v>0</v>
      </c>
      <c r="J36" s="91">
        <f t="shared" si="10"/>
        <v>0</v>
      </c>
      <c r="K36" s="91">
        <f t="shared" si="10"/>
        <v>0</v>
      </c>
      <c r="L36" s="91">
        <f t="shared" si="10"/>
        <v>0</v>
      </c>
      <c r="M36" s="91">
        <f t="shared" si="10"/>
        <v>0</v>
      </c>
      <c r="N36" s="91">
        <f t="shared" si="10"/>
        <v>0</v>
      </c>
      <c r="O36" s="91">
        <f t="shared" si="10"/>
        <v>0</v>
      </c>
      <c r="P36" s="91">
        <f t="shared" si="10"/>
        <v>0</v>
      </c>
      <c r="Q36" s="43">
        <f>SUM(E36:P36)</f>
        <v>0</v>
      </c>
    </row>
    <row r="37" spans="1:17" ht="12.75" customHeight="1" outlineLevel="1" x14ac:dyDescent="0.25">
      <c r="A37" s="1"/>
      <c r="B37" s="1" t="str">
        <f>'3. Fixed Operating Expenses'!B10</f>
        <v>Car and Truck Expenses</v>
      </c>
      <c r="C37" s="1"/>
      <c r="D37" s="36"/>
      <c r="E37" s="43">
        <f>'3. Fixed Operating Expenses'!G10</f>
        <v>0</v>
      </c>
      <c r="F37" s="91">
        <f t="shared" ref="F37:P55" si="11">E37</f>
        <v>0</v>
      </c>
      <c r="G37" s="91">
        <f t="shared" si="11"/>
        <v>0</v>
      </c>
      <c r="H37" s="91">
        <f t="shared" si="11"/>
        <v>0</v>
      </c>
      <c r="I37" s="91">
        <f t="shared" si="11"/>
        <v>0</v>
      </c>
      <c r="J37" s="91">
        <f t="shared" si="11"/>
        <v>0</v>
      </c>
      <c r="K37" s="91">
        <f t="shared" si="11"/>
        <v>0</v>
      </c>
      <c r="L37" s="91">
        <f t="shared" si="11"/>
        <v>0</v>
      </c>
      <c r="M37" s="91">
        <f t="shared" si="11"/>
        <v>0</v>
      </c>
      <c r="N37" s="91">
        <f t="shared" si="11"/>
        <v>0</v>
      </c>
      <c r="O37" s="91">
        <f t="shared" si="11"/>
        <v>0</v>
      </c>
      <c r="P37" s="91">
        <f t="shared" si="11"/>
        <v>0</v>
      </c>
      <c r="Q37" s="43">
        <f t="shared" ref="Q37:Q55" si="12">SUM(E37:P37)</f>
        <v>0</v>
      </c>
    </row>
    <row r="38" spans="1:17" ht="12.75" customHeight="1" outlineLevel="1" x14ac:dyDescent="0.25">
      <c r="A38" s="1"/>
      <c r="B38" s="1" t="str">
        <f>'3. Fixed Operating Expenses'!B11</f>
        <v>Bank &amp; Merchant Fees</v>
      </c>
      <c r="C38" s="1"/>
      <c r="D38" s="36"/>
      <c r="E38" s="43">
        <f>'3. Fixed Operating Expenses'!G11</f>
        <v>0</v>
      </c>
      <c r="F38" s="91">
        <f t="shared" si="11"/>
        <v>0</v>
      </c>
      <c r="G38" s="91">
        <f t="shared" si="11"/>
        <v>0</v>
      </c>
      <c r="H38" s="91">
        <f t="shared" si="11"/>
        <v>0</v>
      </c>
      <c r="I38" s="91">
        <f t="shared" si="11"/>
        <v>0</v>
      </c>
      <c r="J38" s="91">
        <f t="shared" si="11"/>
        <v>0</v>
      </c>
      <c r="K38" s="91">
        <f t="shared" si="11"/>
        <v>0</v>
      </c>
      <c r="L38" s="91">
        <f t="shared" si="11"/>
        <v>0</v>
      </c>
      <c r="M38" s="91">
        <f t="shared" si="11"/>
        <v>0</v>
      </c>
      <c r="N38" s="91">
        <f t="shared" si="11"/>
        <v>0</v>
      </c>
      <c r="O38" s="91">
        <f t="shared" si="11"/>
        <v>0</v>
      </c>
      <c r="P38" s="91">
        <f t="shared" si="11"/>
        <v>0</v>
      </c>
      <c r="Q38" s="43">
        <f t="shared" si="12"/>
        <v>0</v>
      </c>
    </row>
    <row r="39" spans="1:17" ht="12.75" customHeight="1" outlineLevel="1" x14ac:dyDescent="0.25">
      <c r="A39" s="1"/>
      <c r="B39" s="1" t="str">
        <f>'3. Fixed Operating Expenses'!B12</f>
        <v>Contract Labor</v>
      </c>
      <c r="C39" s="1"/>
      <c r="D39" s="36"/>
      <c r="E39" s="43">
        <f>'3. Fixed Operating Expenses'!G12</f>
        <v>0</v>
      </c>
      <c r="F39" s="91">
        <f t="shared" si="11"/>
        <v>0</v>
      </c>
      <c r="G39" s="91">
        <f t="shared" si="11"/>
        <v>0</v>
      </c>
      <c r="H39" s="91">
        <f t="shared" si="11"/>
        <v>0</v>
      </c>
      <c r="I39" s="91">
        <f t="shared" si="11"/>
        <v>0</v>
      </c>
      <c r="J39" s="91">
        <f t="shared" si="11"/>
        <v>0</v>
      </c>
      <c r="K39" s="91">
        <f t="shared" si="11"/>
        <v>0</v>
      </c>
      <c r="L39" s="91">
        <f t="shared" si="11"/>
        <v>0</v>
      </c>
      <c r="M39" s="91">
        <f t="shared" si="11"/>
        <v>0</v>
      </c>
      <c r="N39" s="91">
        <f t="shared" si="11"/>
        <v>0</v>
      </c>
      <c r="O39" s="91">
        <f t="shared" si="11"/>
        <v>0</v>
      </c>
      <c r="P39" s="91">
        <f t="shared" si="11"/>
        <v>0</v>
      </c>
      <c r="Q39" s="43">
        <f t="shared" si="12"/>
        <v>0</v>
      </c>
    </row>
    <row r="40" spans="1:17" ht="12.75" customHeight="1" outlineLevel="1" x14ac:dyDescent="0.25">
      <c r="A40" s="1"/>
      <c r="B40" s="1" t="str">
        <f>'3. Fixed Operating Expenses'!B13</f>
        <v>Conferences &amp; Seminars</v>
      </c>
      <c r="C40" s="1"/>
      <c r="D40" s="36"/>
      <c r="E40" s="43">
        <f>'3. Fixed Operating Expenses'!G13</f>
        <v>0</v>
      </c>
      <c r="F40" s="91">
        <f t="shared" si="11"/>
        <v>0</v>
      </c>
      <c r="G40" s="91">
        <f t="shared" si="11"/>
        <v>0</v>
      </c>
      <c r="H40" s="91">
        <f t="shared" si="11"/>
        <v>0</v>
      </c>
      <c r="I40" s="91">
        <f t="shared" si="11"/>
        <v>0</v>
      </c>
      <c r="J40" s="91">
        <f t="shared" si="11"/>
        <v>0</v>
      </c>
      <c r="K40" s="91">
        <f t="shared" si="11"/>
        <v>0</v>
      </c>
      <c r="L40" s="91">
        <f t="shared" si="11"/>
        <v>0</v>
      </c>
      <c r="M40" s="91">
        <f t="shared" si="11"/>
        <v>0</v>
      </c>
      <c r="N40" s="91">
        <f t="shared" si="11"/>
        <v>0</v>
      </c>
      <c r="O40" s="91">
        <f t="shared" si="11"/>
        <v>0</v>
      </c>
      <c r="P40" s="91">
        <f t="shared" si="11"/>
        <v>0</v>
      </c>
      <c r="Q40" s="43">
        <f t="shared" si="12"/>
        <v>0</v>
      </c>
    </row>
    <row r="41" spans="1:17" ht="12.75" customHeight="1" outlineLevel="1" x14ac:dyDescent="0.25">
      <c r="A41" s="1"/>
      <c r="B41" s="1" t="str">
        <f>'3. Fixed Operating Expenses'!B14</f>
        <v>Customer Discounts and Refunds</v>
      </c>
      <c r="C41" s="1"/>
      <c r="D41" s="36"/>
      <c r="E41" s="43">
        <f>'3. Fixed Operating Expenses'!G14</f>
        <v>0</v>
      </c>
      <c r="F41" s="91">
        <f t="shared" si="11"/>
        <v>0</v>
      </c>
      <c r="G41" s="91">
        <f t="shared" si="11"/>
        <v>0</v>
      </c>
      <c r="H41" s="91">
        <f t="shared" si="11"/>
        <v>0</v>
      </c>
      <c r="I41" s="91">
        <f t="shared" si="11"/>
        <v>0</v>
      </c>
      <c r="J41" s="91">
        <f t="shared" si="11"/>
        <v>0</v>
      </c>
      <c r="K41" s="91">
        <f t="shared" si="11"/>
        <v>0</v>
      </c>
      <c r="L41" s="91">
        <f t="shared" si="11"/>
        <v>0</v>
      </c>
      <c r="M41" s="91">
        <f t="shared" si="11"/>
        <v>0</v>
      </c>
      <c r="N41" s="91">
        <f t="shared" si="11"/>
        <v>0</v>
      </c>
      <c r="O41" s="91">
        <f t="shared" si="11"/>
        <v>0</v>
      </c>
      <c r="P41" s="91">
        <f t="shared" si="11"/>
        <v>0</v>
      </c>
      <c r="Q41" s="43">
        <f t="shared" si="12"/>
        <v>0</v>
      </c>
    </row>
    <row r="42" spans="1:17" ht="12.75" customHeight="1" outlineLevel="1" x14ac:dyDescent="0.25">
      <c r="A42" s="1"/>
      <c r="B42" s="1" t="str">
        <f>'3. Fixed Operating Expenses'!B15</f>
        <v>Dues and Subscriptions</v>
      </c>
      <c r="C42" s="1"/>
      <c r="D42" s="36"/>
      <c r="E42" s="43">
        <f>'3. Fixed Operating Expenses'!G15</f>
        <v>0</v>
      </c>
      <c r="F42" s="91">
        <f t="shared" si="11"/>
        <v>0</v>
      </c>
      <c r="G42" s="91">
        <f t="shared" si="11"/>
        <v>0</v>
      </c>
      <c r="H42" s="91">
        <f t="shared" si="11"/>
        <v>0</v>
      </c>
      <c r="I42" s="91">
        <f t="shared" si="11"/>
        <v>0</v>
      </c>
      <c r="J42" s="91">
        <f t="shared" si="11"/>
        <v>0</v>
      </c>
      <c r="K42" s="91">
        <f t="shared" si="11"/>
        <v>0</v>
      </c>
      <c r="L42" s="91">
        <f t="shared" si="11"/>
        <v>0</v>
      </c>
      <c r="M42" s="91">
        <f t="shared" si="11"/>
        <v>0</v>
      </c>
      <c r="N42" s="91">
        <f t="shared" si="11"/>
        <v>0</v>
      </c>
      <c r="O42" s="91">
        <f t="shared" si="11"/>
        <v>0</v>
      </c>
      <c r="P42" s="91">
        <f t="shared" si="11"/>
        <v>0</v>
      </c>
      <c r="Q42" s="43">
        <f t="shared" si="12"/>
        <v>0</v>
      </c>
    </row>
    <row r="43" spans="1:17" ht="12.75" customHeight="1" outlineLevel="1" x14ac:dyDescent="0.25">
      <c r="A43" s="1"/>
      <c r="B43" s="1" t="str">
        <f>'3. Fixed Operating Expenses'!B16</f>
        <v>Miscellaneous</v>
      </c>
      <c r="C43" s="1"/>
      <c r="D43" s="36"/>
      <c r="E43" s="43">
        <f>'3. Fixed Operating Expenses'!G16</f>
        <v>0</v>
      </c>
      <c r="F43" s="91">
        <f t="shared" si="11"/>
        <v>0</v>
      </c>
      <c r="G43" s="91">
        <f t="shared" si="11"/>
        <v>0</v>
      </c>
      <c r="H43" s="91">
        <f t="shared" si="11"/>
        <v>0</v>
      </c>
      <c r="I43" s="91">
        <f t="shared" si="11"/>
        <v>0</v>
      </c>
      <c r="J43" s="91">
        <f t="shared" si="11"/>
        <v>0</v>
      </c>
      <c r="K43" s="91">
        <f t="shared" si="11"/>
        <v>0</v>
      </c>
      <c r="L43" s="91">
        <f t="shared" si="11"/>
        <v>0</v>
      </c>
      <c r="M43" s="91">
        <f t="shared" si="11"/>
        <v>0</v>
      </c>
      <c r="N43" s="91">
        <f t="shared" si="11"/>
        <v>0</v>
      </c>
      <c r="O43" s="91">
        <f t="shared" si="11"/>
        <v>0</v>
      </c>
      <c r="P43" s="91">
        <f t="shared" si="11"/>
        <v>0</v>
      </c>
      <c r="Q43" s="43">
        <f t="shared" si="12"/>
        <v>0</v>
      </c>
    </row>
    <row r="44" spans="1:17" ht="12.75" customHeight="1" outlineLevel="1" x14ac:dyDescent="0.25">
      <c r="A44" s="1"/>
      <c r="B44" s="1" t="str">
        <f>'3. Fixed Operating Expenses'!B17</f>
        <v>Insurance (Liability and Property)</v>
      </c>
      <c r="C44" s="1"/>
      <c r="D44" s="36"/>
      <c r="E44" s="43">
        <f>'3. Fixed Operating Expenses'!G17</f>
        <v>0</v>
      </c>
      <c r="F44" s="91">
        <f t="shared" si="11"/>
        <v>0</v>
      </c>
      <c r="G44" s="91">
        <f t="shared" si="11"/>
        <v>0</v>
      </c>
      <c r="H44" s="91">
        <f t="shared" si="11"/>
        <v>0</v>
      </c>
      <c r="I44" s="91">
        <f t="shared" si="11"/>
        <v>0</v>
      </c>
      <c r="J44" s="91">
        <f t="shared" si="11"/>
        <v>0</v>
      </c>
      <c r="K44" s="91">
        <f t="shared" si="11"/>
        <v>0</v>
      </c>
      <c r="L44" s="91">
        <f t="shared" si="11"/>
        <v>0</v>
      </c>
      <c r="M44" s="91">
        <f t="shared" si="11"/>
        <v>0</v>
      </c>
      <c r="N44" s="91">
        <f t="shared" si="11"/>
        <v>0</v>
      </c>
      <c r="O44" s="91">
        <f t="shared" si="11"/>
        <v>0</v>
      </c>
      <c r="P44" s="91">
        <f t="shared" si="11"/>
        <v>0</v>
      </c>
      <c r="Q44" s="43">
        <f t="shared" si="12"/>
        <v>0</v>
      </c>
    </row>
    <row r="45" spans="1:17" ht="12.75" customHeight="1" outlineLevel="1" x14ac:dyDescent="0.25">
      <c r="A45" s="1"/>
      <c r="B45" s="1" t="str">
        <f>'3. Fixed Operating Expenses'!B18</f>
        <v>Licenses/Fees/Permits</v>
      </c>
      <c r="C45" s="1"/>
      <c r="D45" s="36"/>
      <c r="E45" s="43">
        <f>'3. Fixed Operating Expenses'!G18</f>
        <v>0</v>
      </c>
      <c r="F45" s="91">
        <f t="shared" si="11"/>
        <v>0</v>
      </c>
      <c r="G45" s="91">
        <f t="shared" si="11"/>
        <v>0</v>
      </c>
      <c r="H45" s="91">
        <f t="shared" si="11"/>
        <v>0</v>
      </c>
      <c r="I45" s="91">
        <f t="shared" si="11"/>
        <v>0</v>
      </c>
      <c r="J45" s="91">
        <f t="shared" si="11"/>
        <v>0</v>
      </c>
      <c r="K45" s="91">
        <f t="shared" si="11"/>
        <v>0</v>
      </c>
      <c r="L45" s="91">
        <f t="shared" si="11"/>
        <v>0</v>
      </c>
      <c r="M45" s="91">
        <f t="shared" si="11"/>
        <v>0</v>
      </c>
      <c r="N45" s="91">
        <f t="shared" si="11"/>
        <v>0</v>
      </c>
      <c r="O45" s="91">
        <f t="shared" si="11"/>
        <v>0</v>
      </c>
      <c r="P45" s="91">
        <f t="shared" si="11"/>
        <v>0</v>
      </c>
      <c r="Q45" s="43">
        <f t="shared" si="12"/>
        <v>0</v>
      </c>
    </row>
    <row r="46" spans="1:17" ht="12.75" customHeight="1" outlineLevel="1" x14ac:dyDescent="0.25">
      <c r="A46" s="1"/>
      <c r="B46" s="1" t="str">
        <f>'3. Fixed Operating Expenses'!B19</f>
        <v>Legal and Professional Fees</v>
      </c>
      <c r="C46" s="1"/>
      <c r="D46" s="36"/>
      <c r="E46" s="43">
        <f>'3. Fixed Operating Expenses'!G19</f>
        <v>0</v>
      </c>
      <c r="F46" s="91">
        <f t="shared" si="11"/>
        <v>0</v>
      </c>
      <c r="G46" s="91">
        <f t="shared" si="11"/>
        <v>0</v>
      </c>
      <c r="H46" s="91">
        <f t="shared" si="11"/>
        <v>0</v>
      </c>
      <c r="I46" s="91">
        <f t="shared" si="11"/>
        <v>0</v>
      </c>
      <c r="J46" s="91">
        <f t="shared" si="11"/>
        <v>0</v>
      </c>
      <c r="K46" s="91">
        <f t="shared" si="11"/>
        <v>0</v>
      </c>
      <c r="L46" s="91">
        <f t="shared" si="11"/>
        <v>0</v>
      </c>
      <c r="M46" s="91">
        <f t="shared" si="11"/>
        <v>0</v>
      </c>
      <c r="N46" s="91">
        <f t="shared" si="11"/>
        <v>0</v>
      </c>
      <c r="O46" s="91">
        <f t="shared" si="11"/>
        <v>0</v>
      </c>
      <c r="P46" s="91">
        <f t="shared" si="11"/>
        <v>0</v>
      </c>
      <c r="Q46" s="43">
        <f t="shared" si="12"/>
        <v>0</v>
      </c>
    </row>
    <row r="47" spans="1:17" ht="12.75" customHeight="1" outlineLevel="1" x14ac:dyDescent="0.25">
      <c r="A47" s="1"/>
      <c r="B47" s="1" t="str">
        <f>'3. Fixed Operating Expenses'!B20</f>
        <v>Office Expenses &amp; Supplies</v>
      </c>
      <c r="C47" s="1"/>
      <c r="D47" s="36"/>
      <c r="E47" s="43">
        <f>'3. Fixed Operating Expenses'!G20</f>
        <v>0</v>
      </c>
      <c r="F47" s="91">
        <f t="shared" si="11"/>
        <v>0</v>
      </c>
      <c r="G47" s="91">
        <f t="shared" si="11"/>
        <v>0</v>
      </c>
      <c r="H47" s="91">
        <f t="shared" si="11"/>
        <v>0</v>
      </c>
      <c r="I47" s="91">
        <f t="shared" si="11"/>
        <v>0</v>
      </c>
      <c r="J47" s="91">
        <f t="shared" si="11"/>
        <v>0</v>
      </c>
      <c r="K47" s="91">
        <f t="shared" si="11"/>
        <v>0</v>
      </c>
      <c r="L47" s="91">
        <f t="shared" si="11"/>
        <v>0</v>
      </c>
      <c r="M47" s="91">
        <f t="shared" si="11"/>
        <v>0</v>
      </c>
      <c r="N47" s="91">
        <f t="shared" si="11"/>
        <v>0</v>
      </c>
      <c r="O47" s="91">
        <f t="shared" si="11"/>
        <v>0</v>
      </c>
      <c r="P47" s="91">
        <f t="shared" si="11"/>
        <v>0</v>
      </c>
      <c r="Q47" s="43">
        <f t="shared" si="12"/>
        <v>0</v>
      </c>
    </row>
    <row r="48" spans="1:17" ht="12.75" customHeight="1" outlineLevel="1" x14ac:dyDescent="0.25">
      <c r="A48" s="1"/>
      <c r="B48" s="1" t="str">
        <f>'3. Fixed Operating Expenses'!B21</f>
        <v>Postage and Delivery</v>
      </c>
      <c r="C48" s="1"/>
      <c r="D48" s="36"/>
      <c r="E48" s="43">
        <f>'3. Fixed Operating Expenses'!G21</f>
        <v>0</v>
      </c>
      <c r="F48" s="91">
        <f t="shared" si="11"/>
        <v>0</v>
      </c>
      <c r="G48" s="91">
        <f t="shared" si="11"/>
        <v>0</v>
      </c>
      <c r="H48" s="91">
        <f t="shared" si="11"/>
        <v>0</v>
      </c>
      <c r="I48" s="91">
        <f t="shared" si="11"/>
        <v>0</v>
      </c>
      <c r="J48" s="91">
        <f t="shared" si="11"/>
        <v>0</v>
      </c>
      <c r="K48" s="91">
        <f t="shared" si="11"/>
        <v>0</v>
      </c>
      <c r="L48" s="91">
        <f t="shared" si="11"/>
        <v>0</v>
      </c>
      <c r="M48" s="91">
        <f t="shared" si="11"/>
        <v>0</v>
      </c>
      <c r="N48" s="91">
        <f t="shared" si="11"/>
        <v>0</v>
      </c>
      <c r="O48" s="91">
        <f t="shared" si="11"/>
        <v>0</v>
      </c>
      <c r="P48" s="91">
        <f t="shared" si="11"/>
        <v>0</v>
      </c>
      <c r="Q48" s="43">
        <f t="shared" si="12"/>
        <v>0</v>
      </c>
    </row>
    <row r="49" spans="1:17" ht="12.75" customHeight="1" outlineLevel="1" x14ac:dyDescent="0.25">
      <c r="A49" s="1"/>
      <c r="B49" s="1" t="str">
        <f>'3. Fixed Operating Expenses'!B22</f>
        <v>Lease/Rent on Biz Property</v>
      </c>
      <c r="C49" s="1"/>
      <c r="D49" s="36"/>
      <c r="E49" s="43">
        <f>'3. Fixed Operating Expenses'!G22</f>
        <v>0</v>
      </c>
      <c r="F49" s="91">
        <f t="shared" ref="F49:P49" si="13">E49</f>
        <v>0</v>
      </c>
      <c r="G49" s="91">
        <f t="shared" si="13"/>
        <v>0</v>
      </c>
      <c r="H49" s="91">
        <f t="shared" si="13"/>
        <v>0</v>
      </c>
      <c r="I49" s="91">
        <f t="shared" si="13"/>
        <v>0</v>
      </c>
      <c r="J49" s="91">
        <f t="shared" si="13"/>
        <v>0</v>
      </c>
      <c r="K49" s="91">
        <f t="shared" si="13"/>
        <v>0</v>
      </c>
      <c r="L49" s="91">
        <f t="shared" si="13"/>
        <v>0</v>
      </c>
      <c r="M49" s="91">
        <f t="shared" si="13"/>
        <v>0</v>
      </c>
      <c r="N49" s="91">
        <f t="shared" si="13"/>
        <v>0</v>
      </c>
      <c r="O49" s="91">
        <f t="shared" si="13"/>
        <v>0</v>
      </c>
      <c r="P49" s="91">
        <f t="shared" si="13"/>
        <v>0</v>
      </c>
      <c r="Q49" s="43">
        <f t="shared" si="12"/>
        <v>0</v>
      </c>
    </row>
    <row r="50" spans="1:17" ht="12.75" customHeight="1" outlineLevel="1" x14ac:dyDescent="0.25">
      <c r="A50" s="1"/>
      <c r="B50" s="1" t="str">
        <f>'3. Fixed Operating Expenses'!B23</f>
        <v>Maintenance on Biz Property</v>
      </c>
      <c r="C50" s="1"/>
      <c r="D50" s="36"/>
      <c r="E50" s="43">
        <f>'3. Fixed Operating Expenses'!G23</f>
        <v>0</v>
      </c>
      <c r="F50" s="91">
        <f t="shared" ref="F50:P50" si="14">E50</f>
        <v>0</v>
      </c>
      <c r="G50" s="91">
        <f t="shared" si="14"/>
        <v>0</v>
      </c>
      <c r="H50" s="91">
        <f t="shared" si="14"/>
        <v>0</v>
      </c>
      <c r="I50" s="91">
        <f t="shared" si="14"/>
        <v>0</v>
      </c>
      <c r="J50" s="91">
        <f t="shared" si="14"/>
        <v>0</v>
      </c>
      <c r="K50" s="91">
        <f t="shared" si="14"/>
        <v>0</v>
      </c>
      <c r="L50" s="91">
        <f t="shared" si="14"/>
        <v>0</v>
      </c>
      <c r="M50" s="91">
        <f t="shared" si="14"/>
        <v>0</v>
      </c>
      <c r="N50" s="91">
        <f t="shared" si="14"/>
        <v>0</v>
      </c>
      <c r="O50" s="91">
        <f t="shared" si="14"/>
        <v>0</v>
      </c>
      <c r="P50" s="91">
        <f t="shared" si="14"/>
        <v>0</v>
      </c>
      <c r="Q50" s="43">
        <f t="shared" si="12"/>
        <v>0</v>
      </c>
    </row>
    <row r="51" spans="1:17" ht="12.75" customHeight="1" outlineLevel="1" x14ac:dyDescent="0.25">
      <c r="A51" s="1"/>
      <c r="B51" s="1" t="str">
        <f>'3. Fixed Operating Expenses'!B24</f>
        <v>Sales &amp; Marketing</v>
      </c>
      <c r="C51" s="1"/>
      <c r="D51" s="36"/>
      <c r="E51" s="43">
        <f>'3. Fixed Operating Expenses'!G24</f>
        <v>0</v>
      </c>
      <c r="F51" s="91">
        <f t="shared" si="11"/>
        <v>0</v>
      </c>
      <c r="G51" s="91">
        <f t="shared" si="11"/>
        <v>0</v>
      </c>
      <c r="H51" s="91">
        <f t="shared" si="11"/>
        <v>0</v>
      </c>
      <c r="I51" s="91">
        <f t="shared" si="11"/>
        <v>0</v>
      </c>
      <c r="J51" s="91">
        <f t="shared" si="11"/>
        <v>0</v>
      </c>
      <c r="K51" s="91">
        <f t="shared" si="11"/>
        <v>0</v>
      </c>
      <c r="L51" s="91">
        <f t="shared" si="11"/>
        <v>0</v>
      </c>
      <c r="M51" s="91">
        <f t="shared" si="11"/>
        <v>0</v>
      </c>
      <c r="N51" s="91">
        <f t="shared" si="11"/>
        <v>0</v>
      </c>
      <c r="O51" s="91">
        <f t="shared" si="11"/>
        <v>0</v>
      </c>
      <c r="P51" s="91">
        <f t="shared" si="11"/>
        <v>0</v>
      </c>
      <c r="Q51" s="43">
        <f t="shared" si="12"/>
        <v>0</v>
      </c>
    </row>
    <row r="52" spans="1:17" ht="12.75" customHeight="1" outlineLevel="1" x14ac:dyDescent="0.25">
      <c r="A52" s="1"/>
      <c r="B52" s="1" t="str">
        <f>'3. Fixed Operating Expenses'!B25</f>
        <v>Taxes-Other</v>
      </c>
      <c r="C52" s="1"/>
      <c r="D52" s="36"/>
      <c r="E52" s="43">
        <f>'3. Fixed Operating Expenses'!G25</f>
        <v>0</v>
      </c>
      <c r="F52" s="91">
        <f t="shared" si="11"/>
        <v>0</v>
      </c>
      <c r="G52" s="91">
        <f t="shared" si="11"/>
        <v>0</v>
      </c>
      <c r="H52" s="91">
        <f t="shared" si="11"/>
        <v>0</v>
      </c>
      <c r="I52" s="91">
        <f t="shared" si="11"/>
        <v>0</v>
      </c>
      <c r="J52" s="91">
        <f t="shared" si="11"/>
        <v>0</v>
      </c>
      <c r="K52" s="91">
        <f t="shared" si="11"/>
        <v>0</v>
      </c>
      <c r="L52" s="91">
        <f t="shared" si="11"/>
        <v>0</v>
      </c>
      <c r="M52" s="91">
        <f t="shared" si="11"/>
        <v>0</v>
      </c>
      <c r="N52" s="91">
        <f t="shared" si="11"/>
        <v>0</v>
      </c>
      <c r="O52" s="91">
        <f t="shared" si="11"/>
        <v>0</v>
      </c>
      <c r="P52" s="91">
        <f t="shared" si="11"/>
        <v>0</v>
      </c>
      <c r="Q52" s="43">
        <f t="shared" si="12"/>
        <v>0</v>
      </c>
    </row>
    <row r="53" spans="1:17" ht="12.75" customHeight="1" outlineLevel="1" x14ac:dyDescent="0.25">
      <c r="A53" s="1"/>
      <c r="B53" s="1" t="str">
        <f>'3. Fixed Operating Expenses'!B26</f>
        <v>Telephone and Communications</v>
      </c>
      <c r="C53" s="1"/>
      <c r="D53" s="36"/>
      <c r="E53" s="43">
        <f>'3. Fixed Operating Expenses'!G26</f>
        <v>0</v>
      </c>
      <c r="F53" s="91">
        <f t="shared" si="11"/>
        <v>0</v>
      </c>
      <c r="G53" s="91">
        <f t="shared" si="11"/>
        <v>0</v>
      </c>
      <c r="H53" s="91">
        <f t="shared" si="11"/>
        <v>0</v>
      </c>
      <c r="I53" s="91">
        <f t="shared" si="11"/>
        <v>0</v>
      </c>
      <c r="J53" s="91">
        <f t="shared" si="11"/>
        <v>0</v>
      </c>
      <c r="K53" s="91">
        <f t="shared" si="11"/>
        <v>0</v>
      </c>
      <c r="L53" s="91">
        <f t="shared" si="11"/>
        <v>0</v>
      </c>
      <c r="M53" s="91">
        <f t="shared" si="11"/>
        <v>0</v>
      </c>
      <c r="N53" s="91">
        <f t="shared" si="11"/>
        <v>0</v>
      </c>
      <c r="O53" s="91">
        <f t="shared" si="11"/>
        <v>0</v>
      </c>
      <c r="P53" s="91">
        <f t="shared" si="11"/>
        <v>0</v>
      </c>
      <c r="Q53" s="43">
        <f t="shared" si="12"/>
        <v>0</v>
      </c>
    </row>
    <row r="54" spans="1:17" ht="12.75" customHeight="1" outlineLevel="1" x14ac:dyDescent="0.25">
      <c r="A54" s="1"/>
      <c r="B54" s="1" t="str">
        <f>'3. Fixed Operating Expenses'!B27</f>
        <v>Travel</v>
      </c>
      <c r="C54" s="1"/>
      <c r="D54" s="36"/>
      <c r="E54" s="43">
        <f>'3. Fixed Operating Expenses'!G27</f>
        <v>0</v>
      </c>
      <c r="F54" s="91">
        <f t="shared" si="11"/>
        <v>0</v>
      </c>
      <c r="G54" s="91">
        <f t="shared" si="11"/>
        <v>0</v>
      </c>
      <c r="H54" s="91">
        <f t="shared" si="11"/>
        <v>0</v>
      </c>
      <c r="I54" s="91">
        <f t="shared" si="11"/>
        <v>0</v>
      </c>
      <c r="J54" s="91">
        <f t="shared" si="11"/>
        <v>0</v>
      </c>
      <c r="K54" s="91">
        <f t="shared" si="11"/>
        <v>0</v>
      </c>
      <c r="L54" s="91">
        <f t="shared" si="11"/>
        <v>0</v>
      </c>
      <c r="M54" s="91">
        <f t="shared" si="11"/>
        <v>0</v>
      </c>
      <c r="N54" s="91">
        <f t="shared" si="11"/>
        <v>0</v>
      </c>
      <c r="O54" s="91">
        <f t="shared" si="11"/>
        <v>0</v>
      </c>
      <c r="P54" s="91">
        <f t="shared" si="11"/>
        <v>0</v>
      </c>
      <c r="Q54" s="43">
        <f t="shared" si="12"/>
        <v>0</v>
      </c>
    </row>
    <row r="55" spans="1:17" ht="12.75" customHeight="1" outlineLevel="1" thickBot="1" x14ac:dyDescent="0.3">
      <c r="A55" s="1"/>
      <c r="B55" s="1" t="str">
        <f>'3. Fixed Operating Expenses'!B28</f>
        <v>Utilities</v>
      </c>
      <c r="C55" s="1"/>
      <c r="D55" s="36"/>
      <c r="E55" s="47">
        <f>'3. Fixed Operating Expenses'!G28</f>
        <v>0</v>
      </c>
      <c r="F55" s="47">
        <f t="shared" si="11"/>
        <v>0</v>
      </c>
      <c r="G55" s="47">
        <f t="shared" si="11"/>
        <v>0</v>
      </c>
      <c r="H55" s="47">
        <f t="shared" si="11"/>
        <v>0</v>
      </c>
      <c r="I55" s="47">
        <f t="shared" si="11"/>
        <v>0</v>
      </c>
      <c r="J55" s="47">
        <f t="shared" si="11"/>
        <v>0</v>
      </c>
      <c r="K55" s="47">
        <f t="shared" si="11"/>
        <v>0</v>
      </c>
      <c r="L55" s="47">
        <f t="shared" si="11"/>
        <v>0</v>
      </c>
      <c r="M55" s="47">
        <f t="shared" si="11"/>
        <v>0</v>
      </c>
      <c r="N55" s="47">
        <f t="shared" si="11"/>
        <v>0</v>
      </c>
      <c r="O55" s="47">
        <f t="shared" si="11"/>
        <v>0</v>
      </c>
      <c r="P55" s="47">
        <f t="shared" si="11"/>
        <v>0</v>
      </c>
      <c r="Q55" s="47">
        <f t="shared" si="12"/>
        <v>0</v>
      </c>
    </row>
    <row r="56" spans="1:17" ht="12.75" customHeight="1" x14ac:dyDescent="0.25">
      <c r="A56" s="1" t="s">
        <v>109</v>
      </c>
      <c r="B56" s="1"/>
      <c r="C56" s="1"/>
      <c r="D56" s="36"/>
      <c r="E56" s="43">
        <f>SUM(E36:E55)</f>
        <v>0</v>
      </c>
      <c r="F56" s="43">
        <f t="shared" ref="F56:Q56" si="15">SUM(F36:F55)</f>
        <v>0</v>
      </c>
      <c r="G56" s="43">
        <f t="shared" si="15"/>
        <v>0</v>
      </c>
      <c r="H56" s="43">
        <f t="shared" si="15"/>
        <v>0</v>
      </c>
      <c r="I56" s="43">
        <f t="shared" si="15"/>
        <v>0</v>
      </c>
      <c r="J56" s="43">
        <f t="shared" si="15"/>
        <v>0</v>
      </c>
      <c r="K56" s="43">
        <f t="shared" si="15"/>
        <v>0</v>
      </c>
      <c r="L56" s="43">
        <f t="shared" si="15"/>
        <v>0</v>
      </c>
      <c r="M56" s="43">
        <f t="shared" si="15"/>
        <v>0</v>
      </c>
      <c r="N56" s="43">
        <f t="shared" si="15"/>
        <v>0</v>
      </c>
      <c r="O56" s="43">
        <f t="shared" si="15"/>
        <v>0</v>
      </c>
      <c r="P56" s="43">
        <f t="shared" si="15"/>
        <v>0</v>
      </c>
      <c r="Q56" s="43">
        <f t="shared" si="15"/>
        <v>0</v>
      </c>
    </row>
    <row r="57" spans="1:17" ht="12.75" customHeight="1" x14ac:dyDescent="0.25">
      <c r="A57" s="1"/>
      <c r="B57" s="1"/>
      <c r="C57" s="1"/>
      <c r="D57" s="36"/>
      <c r="E57" s="43"/>
      <c r="F57" s="43"/>
      <c r="G57" s="43"/>
      <c r="H57" s="43"/>
      <c r="I57" s="43"/>
      <c r="J57" s="43"/>
      <c r="K57" s="43"/>
      <c r="L57" s="43"/>
      <c r="M57" s="43"/>
      <c r="N57" s="43"/>
      <c r="O57" s="43"/>
      <c r="P57" s="43"/>
      <c r="Q57" s="43"/>
    </row>
    <row r="58" spans="1:17" ht="12.75" customHeight="1" outlineLevel="1" x14ac:dyDescent="0.25">
      <c r="A58" s="1" t="s">
        <v>90</v>
      </c>
      <c r="B58" s="1"/>
      <c r="C58" s="1"/>
      <c r="D58" s="36"/>
      <c r="E58" s="43"/>
      <c r="F58" s="43"/>
      <c r="G58" s="43"/>
      <c r="H58" s="43"/>
      <c r="I58" s="43"/>
      <c r="J58" s="43"/>
      <c r="K58" s="43"/>
      <c r="L58" s="43"/>
      <c r="M58" s="43"/>
      <c r="N58" s="43"/>
      <c r="O58" s="43"/>
      <c r="P58" s="43"/>
      <c r="Q58" s="43"/>
    </row>
    <row r="59" spans="1:17" ht="12.75" customHeight="1" outlineLevel="1" x14ac:dyDescent="0.25">
      <c r="A59" s="1"/>
      <c r="B59" s="1" t="s">
        <v>247</v>
      </c>
      <c r="C59" s="1"/>
      <c r="D59" s="36"/>
      <c r="E59" s="43">
        <f>IF('6. Cash Receipts-Disbursements'!$G$28&gt;0,'6. Cash Receipts-Disbursements'!$K$28,0)</f>
        <v>0</v>
      </c>
      <c r="F59" s="43">
        <f>IF('6. Cash Receipts-Disbursements'!$G$28&gt;0,'6. Cash Receipts-Disbursements'!$K$28,0)</f>
        <v>0</v>
      </c>
      <c r="G59" s="43">
        <f>IF('6. Cash Receipts-Disbursements'!$G$28&gt;0,'6. Cash Receipts-Disbursements'!$K$28,0)</f>
        <v>0</v>
      </c>
      <c r="H59" s="43">
        <f>IF('6. Cash Receipts-Disbursements'!$G$28&gt;0,'6. Cash Receipts-Disbursements'!$K$28,0)</f>
        <v>0</v>
      </c>
      <c r="I59" s="43">
        <f>IF('6. Cash Receipts-Disbursements'!$G$28&gt;0,'6. Cash Receipts-Disbursements'!$K$28,0)</f>
        <v>0</v>
      </c>
      <c r="J59" s="43">
        <f>IF('6. Cash Receipts-Disbursements'!$G$28&gt;0,'6. Cash Receipts-Disbursements'!$K$28,0)</f>
        <v>0</v>
      </c>
      <c r="K59" s="43">
        <f>IF('6. Cash Receipts-Disbursements'!$G$28&gt;0,'6. Cash Receipts-Disbursements'!$K$28,0)</f>
        <v>0</v>
      </c>
      <c r="L59" s="43">
        <f>IF('6. Cash Receipts-Disbursements'!$G$28&gt;0,'6. Cash Receipts-Disbursements'!$K$28,0)</f>
        <v>0</v>
      </c>
      <c r="M59" s="43">
        <f>IF('6. Cash Receipts-Disbursements'!$G$28&gt;0,'6. Cash Receipts-Disbursements'!$K$28,0)</f>
        <v>0</v>
      </c>
      <c r="N59" s="43">
        <f>IF('6. Cash Receipts-Disbursements'!$G$28&gt;0,'6. Cash Receipts-Disbursements'!$K$28,0)</f>
        <v>0</v>
      </c>
      <c r="O59" s="43">
        <f>IF('6. Cash Receipts-Disbursements'!$G$28&gt;0,'6. Cash Receipts-Disbursements'!$K$28,0)</f>
        <v>0</v>
      </c>
      <c r="P59" s="43">
        <f>IF('6. Cash Receipts-Disbursements'!$G$28&gt;0,'6. Cash Receipts-Disbursements'!$K$28,0)</f>
        <v>0</v>
      </c>
      <c r="Q59" s="43">
        <f>SUM(E59:P59)</f>
        <v>0</v>
      </c>
    </row>
    <row r="60" spans="1:17" ht="12.75" customHeight="1" outlineLevel="1" x14ac:dyDescent="0.25">
      <c r="A60" s="1"/>
      <c r="B60" s="1" t="s">
        <v>3</v>
      </c>
      <c r="C60" s="1"/>
      <c r="D60" s="36"/>
      <c r="E60" s="43">
        <f>'3. Fixed Operating Expenses'!G32</f>
        <v>0</v>
      </c>
      <c r="F60" s="43">
        <f>E60</f>
        <v>0</v>
      </c>
      <c r="G60" s="43">
        <f t="shared" ref="G60:P60" si="16">F60</f>
        <v>0</v>
      </c>
      <c r="H60" s="43">
        <f t="shared" si="16"/>
        <v>0</v>
      </c>
      <c r="I60" s="43">
        <f t="shared" si="16"/>
        <v>0</v>
      </c>
      <c r="J60" s="43">
        <f t="shared" si="16"/>
        <v>0</v>
      </c>
      <c r="K60" s="43">
        <f t="shared" si="16"/>
        <v>0</v>
      </c>
      <c r="L60" s="43">
        <f t="shared" si="16"/>
        <v>0</v>
      </c>
      <c r="M60" s="43">
        <f t="shared" si="16"/>
        <v>0</v>
      </c>
      <c r="N60" s="43">
        <f t="shared" si="16"/>
        <v>0</v>
      </c>
      <c r="O60" s="43">
        <f t="shared" si="16"/>
        <v>0</v>
      </c>
      <c r="P60" s="43">
        <f t="shared" si="16"/>
        <v>0</v>
      </c>
      <c r="Q60" s="43">
        <f>SUM(E60:P60)</f>
        <v>0</v>
      </c>
    </row>
    <row r="61" spans="1:17" ht="12.75" customHeight="1" outlineLevel="1" x14ac:dyDescent="0.25">
      <c r="A61" s="1"/>
      <c r="B61" s="1" t="s">
        <v>91</v>
      </c>
      <c r="C61" s="1"/>
      <c r="D61" s="36"/>
      <c r="E61" s="43"/>
      <c r="F61" s="43"/>
      <c r="G61" s="43"/>
      <c r="H61" s="43"/>
      <c r="I61" s="43"/>
      <c r="J61" s="43"/>
      <c r="K61" s="43"/>
      <c r="L61" s="43"/>
      <c r="M61" s="43"/>
      <c r="N61" s="43"/>
      <c r="O61" s="43"/>
      <c r="P61" s="43"/>
      <c r="Q61" s="43"/>
    </row>
    <row r="62" spans="1:17" ht="12.75" customHeight="1" outlineLevel="1" x14ac:dyDescent="0.25">
      <c r="A62" s="1"/>
      <c r="B62" s="1"/>
      <c r="C62" s="1" t="str">
        <f>'1. Required Start-Up Funds'!$C$41</f>
        <v>Commercial Loan</v>
      </c>
      <c r="D62" s="36"/>
      <c r="E62" s="43">
        <f>'26. Amoritization Schedule'!G13</f>
        <v>0</v>
      </c>
      <c r="F62" s="43">
        <f>'26. Amoritization Schedule'!H13</f>
        <v>0</v>
      </c>
      <c r="G62" s="43">
        <f>'26. Amoritization Schedule'!I13</f>
        <v>0</v>
      </c>
      <c r="H62" s="43">
        <f>'26. Amoritization Schedule'!J13</f>
        <v>0</v>
      </c>
      <c r="I62" s="43">
        <f>'26. Amoritization Schedule'!K13</f>
        <v>0</v>
      </c>
      <c r="J62" s="43">
        <f>'26. Amoritization Schedule'!L13</f>
        <v>0</v>
      </c>
      <c r="K62" s="43">
        <f>'26. Amoritization Schedule'!M13</f>
        <v>0</v>
      </c>
      <c r="L62" s="43">
        <f>'26. Amoritization Schedule'!N13</f>
        <v>0</v>
      </c>
      <c r="M62" s="43">
        <f>'26. Amoritization Schedule'!O13</f>
        <v>0</v>
      </c>
      <c r="N62" s="43">
        <f>'26. Amoritization Schedule'!P13</f>
        <v>0</v>
      </c>
      <c r="O62" s="43">
        <f>'26. Amoritization Schedule'!Q13</f>
        <v>0</v>
      </c>
      <c r="P62" s="43">
        <f>'26. Amoritization Schedule'!R13</f>
        <v>0</v>
      </c>
      <c r="Q62" s="43">
        <f t="shared" ref="Q62:Q68" si="17">SUM(E62:P62)</f>
        <v>0</v>
      </c>
    </row>
    <row r="63" spans="1:17" ht="12.75" customHeight="1" outlineLevel="1" x14ac:dyDescent="0.25">
      <c r="A63" s="1"/>
      <c r="B63" s="1"/>
      <c r="C63" s="1" t="str">
        <f>'1. Required Start-Up Funds'!$C$42</f>
        <v>Commercial Mortgage</v>
      </c>
      <c r="D63" s="36"/>
      <c r="E63" s="43">
        <f>'26. Amoritization Schedule'!G40</f>
        <v>0</v>
      </c>
      <c r="F63" s="43">
        <f>'26. Amoritization Schedule'!H40</f>
        <v>0</v>
      </c>
      <c r="G63" s="43">
        <f>'26. Amoritization Schedule'!I40</f>
        <v>0</v>
      </c>
      <c r="H63" s="43">
        <f>'26. Amoritization Schedule'!J40</f>
        <v>0</v>
      </c>
      <c r="I63" s="43">
        <f>'26. Amoritization Schedule'!K40</f>
        <v>0</v>
      </c>
      <c r="J63" s="43">
        <f>'26. Amoritization Schedule'!L40</f>
        <v>0</v>
      </c>
      <c r="K63" s="43">
        <f>'26. Amoritization Schedule'!M40</f>
        <v>0</v>
      </c>
      <c r="L63" s="43">
        <f>'26. Amoritization Schedule'!N40</f>
        <v>0</v>
      </c>
      <c r="M63" s="43">
        <f>'26. Amoritization Schedule'!O40</f>
        <v>0</v>
      </c>
      <c r="N63" s="43">
        <f>'26. Amoritization Schedule'!P40</f>
        <v>0</v>
      </c>
      <c r="O63" s="43">
        <f>'26. Amoritization Schedule'!Q40</f>
        <v>0</v>
      </c>
      <c r="P63" s="43">
        <f>'26. Amoritization Schedule'!R40</f>
        <v>0</v>
      </c>
      <c r="Q63" s="43">
        <f t="shared" si="17"/>
        <v>0</v>
      </c>
    </row>
    <row r="64" spans="1:17" ht="12.75" customHeight="1" outlineLevel="1" x14ac:dyDescent="0.25">
      <c r="A64" s="1"/>
      <c r="B64" s="1"/>
      <c r="C64" s="1" t="s">
        <v>93</v>
      </c>
      <c r="D64" s="36"/>
      <c r="E64" s="43">
        <f>'8. Cash Flow Statement (1)'!E24</f>
        <v>0</v>
      </c>
      <c r="F64" s="43">
        <f>'8. Cash Flow Statement (1)'!F24</f>
        <v>0</v>
      </c>
      <c r="G64" s="43">
        <f>'8. Cash Flow Statement (1)'!G24</f>
        <v>0</v>
      </c>
      <c r="H64" s="43">
        <f>'8. Cash Flow Statement (1)'!H24</f>
        <v>0</v>
      </c>
      <c r="I64" s="43">
        <f>'8. Cash Flow Statement (1)'!I24</f>
        <v>0</v>
      </c>
      <c r="J64" s="43">
        <f>'8. Cash Flow Statement (1)'!J24</f>
        <v>0</v>
      </c>
      <c r="K64" s="43">
        <f>'8. Cash Flow Statement (1)'!K24</f>
        <v>0</v>
      </c>
      <c r="L64" s="43">
        <f>'8. Cash Flow Statement (1)'!L24</f>
        <v>0</v>
      </c>
      <c r="M64" s="43">
        <f>'8. Cash Flow Statement (1)'!M24</f>
        <v>0</v>
      </c>
      <c r="N64" s="43">
        <f>'8. Cash Flow Statement (1)'!N24</f>
        <v>0</v>
      </c>
      <c r="O64" s="43">
        <f>'8. Cash Flow Statement (1)'!O24</f>
        <v>0</v>
      </c>
      <c r="P64" s="43">
        <f>'8. Cash Flow Statement (1)'!P24</f>
        <v>0</v>
      </c>
      <c r="Q64" s="43">
        <f t="shared" si="17"/>
        <v>0</v>
      </c>
    </row>
    <row r="65" spans="1:17" ht="12.75" customHeight="1" outlineLevel="1" x14ac:dyDescent="0.25">
      <c r="A65" s="1"/>
      <c r="B65" s="1"/>
      <c r="C65" s="21" t="str">
        <f>'1. Required Start-Up Funds'!$C$43</f>
        <v>Family Loans</v>
      </c>
      <c r="D65" s="21"/>
      <c r="E65" s="43">
        <f>'26. Amoritization Schedule'!G67</f>
        <v>0</v>
      </c>
      <c r="F65" s="43">
        <f>'26. Amoritization Schedule'!H67</f>
        <v>0</v>
      </c>
      <c r="G65" s="43">
        <f>'26. Amoritization Schedule'!I67</f>
        <v>0</v>
      </c>
      <c r="H65" s="43">
        <f>'26. Amoritization Schedule'!J67</f>
        <v>0</v>
      </c>
      <c r="I65" s="43">
        <f>'26. Amoritization Schedule'!K67</f>
        <v>0</v>
      </c>
      <c r="J65" s="43">
        <f>'26. Amoritization Schedule'!L67</f>
        <v>0</v>
      </c>
      <c r="K65" s="43">
        <f>'26. Amoritization Schedule'!M67</f>
        <v>0</v>
      </c>
      <c r="L65" s="43">
        <f>'26. Amoritization Schedule'!N67</f>
        <v>0</v>
      </c>
      <c r="M65" s="43">
        <f>'26. Amoritization Schedule'!O67</f>
        <v>0</v>
      </c>
      <c r="N65" s="43">
        <f>'26. Amoritization Schedule'!P67</f>
        <v>0</v>
      </c>
      <c r="O65" s="43">
        <f>'26. Amoritization Schedule'!Q67</f>
        <v>0</v>
      </c>
      <c r="P65" s="43">
        <f>'26. Amoritization Schedule'!R67</f>
        <v>0</v>
      </c>
      <c r="Q65" s="43">
        <f t="shared" si="17"/>
        <v>0</v>
      </c>
    </row>
    <row r="66" spans="1:17" ht="12.75" customHeight="1" outlineLevel="1" x14ac:dyDescent="0.25">
      <c r="A66" s="1"/>
      <c r="B66" s="1"/>
      <c r="C66" s="21" t="str">
        <f>'1. Required Start-Up Funds'!$C$44</f>
        <v>CEI, FAME, etc.</v>
      </c>
      <c r="D66" s="21"/>
      <c r="E66" s="43">
        <f>'26. Amoritization Schedule'!G94</f>
        <v>0</v>
      </c>
      <c r="F66" s="43">
        <f>'26. Amoritization Schedule'!H94</f>
        <v>0</v>
      </c>
      <c r="G66" s="43">
        <f>'26. Amoritization Schedule'!I94</f>
        <v>0</v>
      </c>
      <c r="H66" s="43">
        <f>'26. Amoritization Schedule'!J94</f>
        <v>0</v>
      </c>
      <c r="I66" s="43">
        <f>'26. Amoritization Schedule'!K94</f>
        <v>0</v>
      </c>
      <c r="J66" s="43">
        <f>'26. Amoritization Schedule'!L94</f>
        <v>0</v>
      </c>
      <c r="K66" s="43">
        <f>'26. Amoritization Schedule'!M94</f>
        <v>0</v>
      </c>
      <c r="L66" s="43">
        <f>'26. Amoritization Schedule'!N94</f>
        <v>0</v>
      </c>
      <c r="M66" s="43">
        <f>'26. Amoritization Schedule'!O94</f>
        <v>0</v>
      </c>
      <c r="N66" s="43">
        <f>'26. Amoritization Schedule'!P94</f>
        <v>0</v>
      </c>
      <c r="O66" s="43">
        <f>'26. Amoritization Schedule'!Q94</f>
        <v>0</v>
      </c>
      <c r="P66" s="43">
        <f>'26. Amoritization Schedule'!R94</f>
        <v>0</v>
      </c>
      <c r="Q66" s="43">
        <f t="shared" si="17"/>
        <v>0</v>
      </c>
    </row>
    <row r="67" spans="1:17" ht="12.75" customHeight="1" outlineLevel="1" x14ac:dyDescent="0.25">
      <c r="A67" s="1"/>
      <c r="B67" s="1"/>
      <c r="C67" s="21" t="str">
        <f>'1. Required Start-Up Funds'!$C$45</f>
        <v>Other Bank Debt</v>
      </c>
      <c r="D67" s="21"/>
      <c r="E67" s="43">
        <f>'26. Amoritization Schedule'!G121</f>
        <v>0</v>
      </c>
      <c r="F67" s="43">
        <f>'26. Amoritization Schedule'!H121</f>
        <v>0</v>
      </c>
      <c r="G67" s="43">
        <f>'26. Amoritization Schedule'!I121</f>
        <v>0</v>
      </c>
      <c r="H67" s="43">
        <f>'26. Amoritization Schedule'!J121</f>
        <v>0</v>
      </c>
      <c r="I67" s="43">
        <f>'26. Amoritization Schedule'!K121</f>
        <v>0</v>
      </c>
      <c r="J67" s="43">
        <f>'26. Amoritization Schedule'!L121</f>
        <v>0</v>
      </c>
      <c r="K67" s="43">
        <f>'26. Amoritization Schedule'!M121</f>
        <v>0</v>
      </c>
      <c r="L67" s="43">
        <f>'26. Amoritization Schedule'!N121</f>
        <v>0</v>
      </c>
      <c r="M67" s="43">
        <f>'26. Amoritization Schedule'!O121</f>
        <v>0</v>
      </c>
      <c r="N67" s="43">
        <f>'26. Amoritization Schedule'!P121</f>
        <v>0</v>
      </c>
      <c r="O67" s="43">
        <f>'26. Amoritization Schedule'!Q121</f>
        <v>0</v>
      </c>
      <c r="P67" s="43">
        <f>'26. Amoritization Schedule'!R121</f>
        <v>0</v>
      </c>
      <c r="Q67" s="43">
        <f t="shared" si="17"/>
        <v>0</v>
      </c>
    </row>
    <row r="68" spans="1:17" ht="12.75" customHeight="1" outlineLevel="1" thickBot="1" x14ac:dyDescent="0.3">
      <c r="A68" s="1"/>
      <c r="B68" s="1" t="s">
        <v>126</v>
      </c>
      <c r="C68" s="1"/>
      <c r="D68" s="36"/>
      <c r="E68" s="47">
        <f>IF(E76&gt;0,(E75)*'6. Cash Receipts-Disbursements'!G25,0)</f>
        <v>0</v>
      </c>
      <c r="F68" s="47">
        <f>IF(F76&gt;0,IF(E76&lt;0,(F75-ABS(E76))*'6. Cash Receipts-Disbursements'!$G$25,'7. Income Statement (1)'!F75*'6. Cash Receipts-Disbursements'!$G$25),IF('7. Income Statement (1)'!E76&gt;0,-('7. Income Statement (1)'!E76*'6. Cash Receipts-Disbursements'!$G$25),0))</f>
        <v>0</v>
      </c>
      <c r="G68" s="47">
        <f>IF(G76&gt;0,IF(F76&lt;0,(G75-ABS(F76))*'6. Cash Receipts-Disbursements'!$G$25,'7. Income Statement (1)'!G75*'6. Cash Receipts-Disbursements'!$G$25),IF('7. Income Statement (1)'!F76&gt;0,-('7. Income Statement (1)'!F76*'6. Cash Receipts-Disbursements'!$G$25),0))</f>
        <v>0</v>
      </c>
      <c r="H68" s="47">
        <f>IF(H76&gt;0,IF(G76&lt;0,(H75-ABS(G76))*'6. Cash Receipts-Disbursements'!$G$25,'7. Income Statement (1)'!H75*'6. Cash Receipts-Disbursements'!$G$25),IF('7. Income Statement (1)'!G76&gt;0,-('7. Income Statement (1)'!G76*'6. Cash Receipts-Disbursements'!$G$25),0))</f>
        <v>0</v>
      </c>
      <c r="I68" s="47">
        <f>IF(I76&gt;0,IF(H76&lt;0,(I75-ABS(H76))*'6. Cash Receipts-Disbursements'!$G$25,'7. Income Statement (1)'!I75*'6. Cash Receipts-Disbursements'!$G$25),IF('7. Income Statement (1)'!H76&gt;0,-('7. Income Statement (1)'!H76*'6. Cash Receipts-Disbursements'!$G$25),0))</f>
        <v>0</v>
      </c>
      <c r="J68" s="47">
        <f>IF(J76&gt;0,IF(I76&lt;0,(J75-ABS(I76))*'6. Cash Receipts-Disbursements'!$G$25,'7. Income Statement (1)'!J75*'6. Cash Receipts-Disbursements'!$G$25),IF('7. Income Statement (1)'!I76&gt;0,-('7. Income Statement (1)'!I76*'6. Cash Receipts-Disbursements'!$G$25),0))</f>
        <v>0</v>
      </c>
      <c r="K68" s="47">
        <f>IF(K76&gt;0,IF(J76&lt;0,(K75-ABS(J76))*'6. Cash Receipts-Disbursements'!$G$25,'7. Income Statement (1)'!K75*'6. Cash Receipts-Disbursements'!$G$25),IF('7. Income Statement (1)'!J76&gt;0,-('7. Income Statement (1)'!J76*'6. Cash Receipts-Disbursements'!$G$25),0))</f>
        <v>0</v>
      </c>
      <c r="L68" s="47">
        <f>IF(L76&gt;0,IF(K76&lt;0,(L75-ABS(K76))*'6. Cash Receipts-Disbursements'!$G$25,'7. Income Statement (1)'!L75*'6. Cash Receipts-Disbursements'!$G$25),IF('7. Income Statement (1)'!K76&gt;0,-('7. Income Statement (1)'!K76*'6. Cash Receipts-Disbursements'!$G$25),0))</f>
        <v>0</v>
      </c>
      <c r="M68" s="47">
        <f>IF(M76&gt;0,IF(L76&lt;0,(M75-ABS(L76))*'6. Cash Receipts-Disbursements'!$G$25,'7. Income Statement (1)'!M75*'6. Cash Receipts-Disbursements'!$G$25),IF('7. Income Statement (1)'!L76&gt;0,-('7. Income Statement (1)'!L76*'6. Cash Receipts-Disbursements'!$G$25),0))</f>
        <v>0</v>
      </c>
      <c r="N68" s="47">
        <f>IF(N76&gt;0,IF(M76&lt;0,(N75-ABS(M76))*'6. Cash Receipts-Disbursements'!$G$25,'7. Income Statement (1)'!N75*'6. Cash Receipts-Disbursements'!$G$25),IF('7. Income Statement (1)'!M76&gt;0,-('7. Income Statement (1)'!M76*'6. Cash Receipts-Disbursements'!$G$25),0))</f>
        <v>0</v>
      </c>
      <c r="O68" s="47">
        <f>IF(O76&gt;0,IF(N76&lt;0,(O75-ABS(N76))*'6. Cash Receipts-Disbursements'!$G$25,'7. Income Statement (1)'!O75*'6. Cash Receipts-Disbursements'!$G$25),IF('7. Income Statement (1)'!N76&gt;0,-('7. Income Statement (1)'!N76*'6. Cash Receipts-Disbursements'!$G$25),0))</f>
        <v>0</v>
      </c>
      <c r="P68" s="47">
        <f>IF(P76&gt;0,IF(O76&lt;0,(P75-ABS(O76))*'6. Cash Receipts-Disbursements'!$G$25,'7. Income Statement (1)'!P75*'6. Cash Receipts-Disbursements'!$G$25),IF('7. Income Statement (1)'!O76&gt;0,-('7. Income Statement (1)'!O76*'6. Cash Receipts-Disbursements'!$G$25),0))</f>
        <v>0</v>
      </c>
      <c r="Q68" s="47">
        <f t="shared" si="17"/>
        <v>0</v>
      </c>
    </row>
    <row r="69" spans="1:17" ht="12.75" customHeight="1" x14ac:dyDescent="0.25">
      <c r="A69" s="1" t="s">
        <v>92</v>
      </c>
      <c r="B69" s="1"/>
      <c r="C69" s="1"/>
      <c r="D69" s="36"/>
      <c r="E69" s="43">
        <f>SUM(E59:E68)</f>
        <v>0</v>
      </c>
      <c r="F69" s="43">
        <f t="shared" ref="F69:Q69" si="18">SUM(F59:F68)</f>
        <v>0</v>
      </c>
      <c r="G69" s="43">
        <f t="shared" si="18"/>
        <v>0</v>
      </c>
      <c r="H69" s="43">
        <f t="shared" si="18"/>
        <v>0</v>
      </c>
      <c r="I69" s="43">
        <f t="shared" si="18"/>
        <v>0</v>
      </c>
      <c r="J69" s="43">
        <f t="shared" si="18"/>
        <v>0</v>
      </c>
      <c r="K69" s="43">
        <f t="shared" si="18"/>
        <v>0</v>
      </c>
      <c r="L69" s="43">
        <f t="shared" si="18"/>
        <v>0</v>
      </c>
      <c r="M69" s="43">
        <f t="shared" si="18"/>
        <v>0</v>
      </c>
      <c r="N69" s="43">
        <f t="shared" si="18"/>
        <v>0</v>
      </c>
      <c r="O69" s="43">
        <f t="shared" si="18"/>
        <v>0</v>
      </c>
      <c r="P69" s="43">
        <f t="shared" si="18"/>
        <v>0</v>
      </c>
      <c r="Q69" s="43">
        <f t="shared" si="18"/>
        <v>0</v>
      </c>
    </row>
    <row r="70" spans="1:17" ht="12.75" customHeight="1" thickBot="1" x14ac:dyDescent="0.3">
      <c r="A70" s="1"/>
      <c r="B70" s="1"/>
      <c r="C70" s="1"/>
      <c r="D70" s="36"/>
      <c r="E70" s="47"/>
      <c r="F70" s="47"/>
      <c r="G70" s="47"/>
      <c r="H70" s="47"/>
      <c r="I70" s="47"/>
      <c r="J70" s="47"/>
      <c r="K70" s="47"/>
      <c r="L70" s="47"/>
      <c r="M70" s="47"/>
      <c r="N70" s="47"/>
      <c r="O70" s="47"/>
      <c r="P70" s="47"/>
      <c r="Q70" s="47"/>
    </row>
    <row r="71" spans="1:17" ht="15.75" customHeight="1" thickBot="1" x14ac:dyDescent="0.3">
      <c r="A71" s="1" t="s">
        <v>113</v>
      </c>
      <c r="B71" s="1"/>
      <c r="C71" s="1"/>
      <c r="D71" s="36"/>
      <c r="E71" s="95">
        <f t="shared" ref="E71:Q71" si="19">E24-E33-E56-E69</f>
        <v>0</v>
      </c>
      <c r="F71" s="95">
        <f t="shared" si="19"/>
        <v>0</v>
      </c>
      <c r="G71" s="95">
        <f t="shared" si="19"/>
        <v>0</v>
      </c>
      <c r="H71" s="95">
        <f t="shared" si="19"/>
        <v>0</v>
      </c>
      <c r="I71" s="95">
        <f t="shared" si="19"/>
        <v>0</v>
      </c>
      <c r="J71" s="95">
        <f t="shared" si="19"/>
        <v>0</v>
      </c>
      <c r="K71" s="95">
        <f t="shared" si="19"/>
        <v>0</v>
      </c>
      <c r="L71" s="95">
        <f t="shared" si="19"/>
        <v>0</v>
      </c>
      <c r="M71" s="95">
        <f t="shared" si="19"/>
        <v>0</v>
      </c>
      <c r="N71" s="95">
        <f t="shared" si="19"/>
        <v>0</v>
      </c>
      <c r="O71" s="95">
        <f t="shared" si="19"/>
        <v>0</v>
      </c>
      <c r="P71" s="95">
        <f t="shared" si="19"/>
        <v>0</v>
      </c>
      <c r="Q71" s="95">
        <f t="shared" si="19"/>
        <v>0</v>
      </c>
    </row>
    <row r="72" spans="1:17" ht="12.75" customHeight="1" thickTop="1" x14ac:dyDescent="0.25">
      <c r="A72" s="1"/>
      <c r="B72" s="1"/>
      <c r="C72" s="1"/>
      <c r="D72" s="36"/>
      <c r="E72" s="36"/>
      <c r="F72" s="36"/>
      <c r="G72" s="36"/>
      <c r="H72" s="36"/>
      <c r="I72" s="36"/>
      <c r="J72" s="36"/>
      <c r="K72" s="36"/>
      <c r="L72" s="36"/>
      <c r="M72" s="36"/>
      <c r="N72" s="36"/>
      <c r="O72" s="36"/>
      <c r="P72" s="36"/>
      <c r="Q72" s="36"/>
    </row>
    <row r="73" spans="1:17" ht="12.75" customHeight="1" x14ac:dyDescent="0.25">
      <c r="A73" s="1"/>
      <c r="B73" s="1"/>
      <c r="C73" s="1"/>
      <c r="D73" s="36"/>
      <c r="E73" s="36"/>
      <c r="F73" s="36"/>
      <c r="G73" s="36"/>
      <c r="H73" s="36"/>
      <c r="I73" s="36"/>
      <c r="J73" s="36"/>
      <c r="K73" s="36"/>
      <c r="L73" s="36"/>
      <c r="M73" s="36"/>
      <c r="N73" s="36"/>
      <c r="O73" s="36"/>
      <c r="P73" s="36"/>
      <c r="Q73" s="51"/>
    </row>
    <row r="74" spans="1:17" ht="12.75" customHeight="1" x14ac:dyDescent="0.25">
      <c r="A74" s="1"/>
      <c r="B74" s="1"/>
      <c r="C74" s="1"/>
      <c r="D74" s="36"/>
      <c r="E74" s="36"/>
      <c r="F74" s="36"/>
      <c r="G74" s="36"/>
      <c r="H74" s="36"/>
      <c r="I74" s="36"/>
      <c r="J74" s="36"/>
      <c r="K74" s="36"/>
      <c r="L74" s="36"/>
      <c r="M74" s="36"/>
      <c r="N74" s="36"/>
      <c r="O74" s="36"/>
      <c r="P74" s="36"/>
      <c r="Q74" s="36"/>
    </row>
    <row r="75" spans="1:17" ht="12.75" customHeight="1" x14ac:dyDescent="0.25">
      <c r="A75" s="1"/>
      <c r="B75" s="1"/>
      <c r="C75" s="1"/>
      <c r="D75" s="36"/>
      <c r="E75" s="96">
        <f t="shared" ref="E75:P75" si="20">E24-E33-E56-E60-E62-E63-E64</f>
        <v>0</v>
      </c>
      <c r="F75" s="96">
        <f t="shared" si="20"/>
        <v>0</v>
      </c>
      <c r="G75" s="96">
        <f t="shared" si="20"/>
        <v>0</v>
      </c>
      <c r="H75" s="96">
        <f t="shared" si="20"/>
        <v>0</v>
      </c>
      <c r="I75" s="96">
        <f t="shared" si="20"/>
        <v>0</v>
      </c>
      <c r="J75" s="96">
        <f t="shared" si="20"/>
        <v>0</v>
      </c>
      <c r="K75" s="96">
        <f t="shared" si="20"/>
        <v>0</v>
      </c>
      <c r="L75" s="96">
        <f t="shared" si="20"/>
        <v>0</v>
      </c>
      <c r="M75" s="96">
        <f t="shared" si="20"/>
        <v>0</v>
      </c>
      <c r="N75" s="96">
        <f t="shared" si="20"/>
        <v>0</v>
      </c>
      <c r="O75" s="96">
        <f t="shared" si="20"/>
        <v>0</v>
      </c>
      <c r="P75" s="96">
        <f t="shared" si="20"/>
        <v>0</v>
      </c>
      <c r="Q75" s="36"/>
    </row>
    <row r="76" spans="1:17" ht="12.75" customHeight="1" x14ac:dyDescent="0.25">
      <c r="A76" s="1"/>
      <c r="B76" s="1"/>
      <c r="C76" s="1"/>
      <c r="D76" s="36"/>
      <c r="E76" s="96">
        <f>E75</f>
        <v>0</v>
      </c>
      <c r="F76" s="96">
        <f>E76+F75</f>
        <v>0</v>
      </c>
      <c r="G76" s="96">
        <f t="shared" ref="G76:P76" si="21">F76+G75</f>
        <v>0</v>
      </c>
      <c r="H76" s="96">
        <f t="shared" si="21"/>
        <v>0</v>
      </c>
      <c r="I76" s="96">
        <f t="shared" si="21"/>
        <v>0</v>
      </c>
      <c r="J76" s="96">
        <f t="shared" si="21"/>
        <v>0</v>
      </c>
      <c r="K76" s="96">
        <f t="shared" si="21"/>
        <v>0</v>
      </c>
      <c r="L76" s="96">
        <f t="shared" si="21"/>
        <v>0</v>
      </c>
      <c r="M76" s="96">
        <f t="shared" si="21"/>
        <v>0</v>
      </c>
      <c r="N76" s="96">
        <f t="shared" si="21"/>
        <v>0</v>
      </c>
      <c r="O76" s="96">
        <f t="shared" si="21"/>
        <v>0</v>
      </c>
      <c r="P76" s="96">
        <f t="shared" si="21"/>
        <v>0</v>
      </c>
      <c r="Q76" s="36"/>
    </row>
    <row r="77" spans="1:17" ht="12.75" customHeight="1" x14ac:dyDescent="0.2">
      <c r="P77" s="19"/>
    </row>
    <row r="78" spans="1:17" ht="12.75" customHeight="1" x14ac:dyDescent="0.2"/>
    <row r="79" spans="1:17" ht="12.75" customHeight="1" x14ac:dyDescent="0.2"/>
    <row r="80" spans="1: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sheetData>
  <sheetProtection sheet="1" objects="1" scenarios="1"/>
  <phoneticPr fontId="4" type="noConversion"/>
  <pageMargins left="0.5" right="0.5" top="0.75" bottom="0.75" header="0.5" footer="0.5"/>
  <pageSetup scale="80" fitToHeight="2" orientation="landscape" blackAndWhite="1" horizontalDpi="300" verticalDpi="300"/>
  <headerFooter>
    <oddHeader>&amp;R&amp;K000000&amp;A_x000D_&amp;D_x000D_&amp;T</oddHeader>
    <oddFooter>&amp;L&amp;F&amp;RPage &amp;P of &amp;N</oddFooter>
  </headerFooter>
  <rowBreaks count="1" manualBreakCount="1">
    <brk id="57" max="16"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5"/>
  <sheetViews>
    <sheetView showGridLines="0" topLeftCell="A4" workbookViewId="0">
      <selection activeCell="G10" sqref="G10"/>
    </sheetView>
  </sheetViews>
  <sheetFormatPr defaultColWidth="8.875" defaultRowHeight="11.4" x14ac:dyDescent="0.2"/>
  <cols>
    <col min="1" max="3" width="3" style="6" customWidth="1"/>
    <col min="4" max="4" width="28" customWidth="1"/>
    <col min="5" max="16" width="10.75" customWidth="1"/>
    <col min="17" max="17" width="12.75" customWidth="1"/>
  </cols>
  <sheetData>
    <row r="1" spans="1:17" ht="15.6" x14ac:dyDescent="0.3">
      <c r="A1" s="5" t="str">
        <f>'1. Required Start-Up Funds'!A1</f>
        <v>SCORE Financial Template</v>
      </c>
    </row>
    <row r="2" spans="1:17" ht="15.6" x14ac:dyDescent="0.3">
      <c r="A2" s="5" t="s">
        <v>179</v>
      </c>
    </row>
    <row r="3" spans="1:17" ht="12.75" customHeight="1" x14ac:dyDescent="0.25">
      <c r="A3" s="1"/>
      <c r="B3" s="1"/>
      <c r="C3" s="1"/>
      <c r="D3" s="36"/>
      <c r="E3" s="298"/>
      <c r="F3" s="298"/>
      <c r="G3" s="298"/>
      <c r="H3" s="298"/>
      <c r="I3" s="298"/>
      <c r="J3" s="298"/>
      <c r="K3" s="298"/>
      <c r="L3" s="298"/>
      <c r="M3" s="298"/>
      <c r="N3" s="298"/>
      <c r="O3" s="298"/>
      <c r="P3" s="298"/>
      <c r="Q3" s="36"/>
    </row>
    <row r="4" spans="1:17" ht="12.75" customHeight="1" thickBot="1" x14ac:dyDescent="0.3">
      <c r="A4" s="1"/>
      <c r="B4" s="1"/>
      <c r="C4" s="1"/>
      <c r="D4" s="36"/>
      <c r="E4" s="297">
        <f>'4. Projected Sales Forecast'!H4</f>
        <v>1</v>
      </c>
      <c r="F4" s="297">
        <f>'4. Projected Sales Forecast'!I4</f>
        <v>32</v>
      </c>
      <c r="G4" s="297">
        <f>'4. Projected Sales Forecast'!J4</f>
        <v>63</v>
      </c>
      <c r="H4" s="297">
        <f>'4. Projected Sales Forecast'!K4</f>
        <v>94</v>
      </c>
      <c r="I4" s="297">
        <f>'4. Projected Sales Forecast'!L4</f>
        <v>125</v>
      </c>
      <c r="J4" s="297">
        <f>'4. Projected Sales Forecast'!M4</f>
        <v>156</v>
      </c>
      <c r="K4" s="297">
        <f>'4. Projected Sales Forecast'!N4</f>
        <v>187</v>
      </c>
      <c r="L4" s="297">
        <f>'4. Projected Sales Forecast'!O4</f>
        <v>218</v>
      </c>
      <c r="M4" s="297">
        <f>'4. Projected Sales Forecast'!P4</f>
        <v>249</v>
      </c>
      <c r="N4" s="297">
        <f>'4. Projected Sales Forecast'!Q4</f>
        <v>280</v>
      </c>
      <c r="O4" s="297">
        <f>'4. Projected Sales Forecast'!R4</f>
        <v>311</v>
      </c>
      <c r="P4" s="297">
        <f>'4. Projected Sales Forecast'!S4</f>
        <v>342</v>
      </c>
      <c r="Q4" s="38" t="s">
        <v>2</v>
      </c>
    </row>
    <row r="5" spans="1:17" ht="12.75" customHeight="1" thickTop="1" x14ac:dyDescent="0.25">
      <c r="A5" s="90"/>
      <c r="B5" s="90"/>
      <c r="C5" s="90"/>
      <c r="D5" s="87"/>
      <c r="E5" s="87"/>
      <c r="F5" s="87"/>
      <c r="G5" s="87"/>
      <c r="H5" s="87"/>
      <c r="I5" s="87"/>
      <c r="J5" s="87"/>
      <c r="K5" s="87"/>
      <c r="L5" s="87"/>
      <c r="M5" s="87"/>
      <c r="N5" s="87"/>
      <c r="O5" s="87"/>
      <c r="P5" s="87"/>
      <c r="Q5" s="87"/>
    </row>
    <row r="6" spans="1:17" ht="12.75" customHeight="1" x14ac:dyDescent="0.25">
      <c r="A6" s="90" t="s">
        <v>114</v>
      </c>
      <c r="B6" s="90"/>
      <c r="C6" s="90"/>
      <c r="D6" s="87"/>
      <c r="E6" s="91">
        <f>'9. Balance Sheet (1)'!F7</f>
        <v>0</v>
      </c>
      <c r="F6" s="91">
        <f>E35</f>
        <v>0</v>
      </c>
      <c r="G6" s="91">
        <f t="shared" ref="G6:P6" si="0">F35</f>
        <v>0</v>
      </c>
      <c r="H6" s="91">
        <f t="shared" si="0"/>
        <v>0</v>
      </c>
      <c r="I6" s="91">
        <f t="shared" si="0"/>
        <v>0</v>
      </c>
      <c r="J6" s="91">
        <f t="shared" si="0"/>
        <v>0</v>
      </c>
      <c r="K6" s="91">
        <f t="shared" si="0"/>
        <v>0</v>
      </c>
      <c r="L6" s="91">
        <f t="shared" si="0"/>
        <v>0</v>
      </c>
      <c r="M6" s="91">
        <f t="shared" si="0"/>
        <v>0</v>
      </c>
      <c r="N6" s="91">
        <f t="shared" si="0"/>
        <v>0</v>
      </c>
      <c r="O6" s="91">
        <f t="shared" si="0"/>
        <v>0</v>
      </c>
      <c r="P6" s="91">
        <f t="shared" si="0"/>
        <v>0</v>
      </c>
      <c r="Q6" s="91"/>
    </row>
    <row r="7" spans="1:17" ht="12.75" customHeight="1" x14ac:dyDescent="0.25">
      <c r="A7" s="90"/>
      <c r="B7" s="90"/>
      <c r="C7" s="90"/>
      <c r="D7" s="87"/>
      <c r="E7" s="91"/>
      <c r="F7" s="91"/>
      <c r="G7" s="91"/>
      <c r="H7" s="91"/>
      <c r="I7" s="91"/>
      <c r="J7" s="91"/>
      <c r="K7" s="91"/>
      <c r="L7" s="91"/>
      <c r="M7" s="91"/>
      <c r="N7" s="91"/>
      <c r="O7" s="91"/>
      <c r="P7" s="91"/>
      <c r="Q7" s="91"/>
    </row>
    <row r="8" spans="1:17" ht="12.75" customHeight="1" x14ac:dyDescent="0.25">
      <c r="A8" s="90" t="s">
        <v>115</v>
      </c>
      <c r="B8" s="90"/>
      <c r="C8" s="90"/>
      <c r="D8" s="87"/>
      <c r="E8" s="91"/>
      <c r="F8" s="91"/>
      <c r="G8" s="91"/>
      <c r="H8" s="91"/>
      <c r="I8" s="91"/>
      <c r="J8" s="91"/>
      <c r="K8" s="91"/>
      <c r="L8" s="91"/>
      <c r="M8" s="91"/>
      <c r="N8" s="91"/>
      <c r="O8" s="91"/>
      <c r="P8" s="91"/>
      <c r="Q8" s="91"/>
    </row>
    <row r="9" spans="1:17" ht="12.75" customHeight="1" x14ac:dyDescent="0.25">
      <c r="A9" s="90"/>
      <c r="B9" s="90" t="s">
        <v>116</v>
      </c>
      <c r="C9" s="90"/>
      <c r="D9" s="87"/>
      <c r="E9" s="91">
        <f>'7. Income Statement (1)'!E13*'6. Cash Receipts-Disbursements'!$G$8</f>
        <v>0</v>
      </c>
      <c r="F9" s="91">
        <f>'7. Income Statement (1)'!F13*'6. Cash Receipts-Disbursements'!$G$8</f>
        <v>0</v>
      </c>
      <c r="G9" s="91">
        <f>'7. Income Statement (1)'!G13*'6. Cash Receipts-Disbursements'!$G$8</f>
        <v>0</v>
      </c>
      <c r="H9" s="91">
        <f>'7. Income Statement (1)'!H13*'6. Cash Receipts-Disbursements'!$G$8</f>
        <v>0</v>
      </c>
      <c r="I9" s="91">
        <f>'7. Income Statement (1)'!I13*'6. Cash Receipts-Disbursements'!$G$8</f>
        <v>0</v>
      </c>
      <c r="J9" s="91">
        <f>'7. Income Statement (1)'!J13*'6. Cash Receipts-Disbursements'!$G$8</f>
        <v>0</v>
      </c>
      <c r="K9" s="91">
        <f>'7. Income Statement (1)'!K13*'6. Cash Receipts-Disbursements'!$G$8</f>
        <v>0</v>
      </c>
      <c r="L9" s="91">
        <f>'7. Income Statement (1)'!L13*'6. Cash Receipts-Disbursements'!$G$8</f>
        <v>0</v>
      </c>
      <c r="M9" s="91">
        <f>'7. Income Statement (1)'!M13*'6. Cash Receipts-Disbursements'!$G$8</f>
        <v>0</v>
      </c>
      <c r="N9" s="91">
        <f>'7. Income Statement (1)'!N13*'6. Cash Receipts-Disbursements'!$G$8</f>
        <v>0</v>
      </c>
      <c r="O9" s="91">
        <f>'7. Income Statement (1)'!O13*'6. Cash Receipts-Disbursements'!$G$8</f>
        <v>0</v>
      </c>
      <c r="P9" s="91">
        <f>'7. Income Statement (1)'!P13*'6. Cash Receipts-Disbursements'!$G$8</f>
        <v>0</v>
      </c>
      <c r="Q9" s="91">
        <f>SUM(E9:P9)</f>
        <v>0</v>
      </c>
    </row>
    <row r="10" spans="1:17" ht="12.75" customHeight="1" thickBot="1" x14ac:dyDescent="0.3">
      <c r="A10" s="90"/>
      <c r="B10" s="90" t="s">
        <v>117</v>
      </c>
      <c r="C10" s="90"/>
      <c r="D10" s="87"/>
      <c r="E10" s="47">
        <v>0</v>
      </c>
      <c r="F10" s="47">
        <f>'7. Income Statement (1)'!E13*'6. Cash Receipts-Disbursements'!G9</f>
        <v>0</v>
      </c>
      <c r="G10" s="47">
        <f>('7. Income Statement (1)'!F13*'6. Cash Receipts-Disbursements'!$G$9)+('7. Income Statement (1)'!E13*'6. Cash Receipts-Disbursements'!$G$10)</f>
        <v>0</v>
      </c>
      <c r="H10" s="47">
        <f>('7. Income Statement (1)'!G13*'6. Cash Receipts-Disbursements'!$G$9)+('7. Income Statement (1)'!F13*'6. Cash Receipts-Disbursements'!$G$10)</f>
        <v>0</v>
      </c>
      <c r="I10" s="47">
        <f>('7. Income Statement (1)'!H13*'6. Cash Receipts-Disbursements'!$G$9)+('7. Income Statement (1)'!G13*'6. Cash Receipts-Disbursements'!$G$10)</f>
        <v>0</v>
      </c>
      <c r="J10" s="47">
        <f>('7. Income Statement (1)'!I13*'6. Cash Receipts-Disbursements'!$G$9)+('7. Income Statement (1)'!H13*'6. Cash Receipts-Disbursements'!$G$10)</f>
        <v>0</v>
      </c>
      <c r="K10" s="47">
        <f>('7. Income Statement (1)'!J13*'6. Cash Receipts-Disbursements'!$G$9)+('7. Income Statement (1)'!I13*'6. Cash Receipts-Disbursements'!$G$10)</f>
        <v>0</v>
      </c>
      <c r="L10" s="47">
        <f>('7. Income Statement (1)'!K13*'6. Cash Receipts-Disbursements'!$G$9)+('7. Income Statement (1)'!J13*'6. Cash Receipts-Disbursements'!$G$10)</f>
        <v>0</v>
      </c>
      <c r="M10" s="47">
        <f>('7. Income Statement (1)'!L13*'6. Cash Receipts-Disbursements'!$G$9)+('7. Income Statement (1)'!K13*'6. Cash Receipts-Disbursements'!$G$10)</f>
        <v>0</v>
      </c>
      <c r="N10" s="47">
        <f>('7. Income Statement (1)'!M13*'6. Cash Receipts-Disbursements'!$G$9)+('7. Income Statement (1)'!L13*'6. Cash Receipts-Disbursements'!$G$10)</f>
        <v>0</v>
      </c>
      <c r="O10" s="47">
        <f>('7. Income Statement (1)'!N13*'6. Cash Receipts-Disbursements'!$G$9)+('7. Income Statement (1)'!M13*'6. Cash Receipts-Disbursements'!$G$10)</f>
        <v>0</v>
      </c>
      <c r="P10" s="47">
        <f>('7. Income Statement (1)'!O13*'6. Cash Receipts-Disbursements'!$G$9)+('7. Income Statement (1)'!N13*'6. Cash Receipts-Disbursements'!$G$10)</f>
        <v>0</v>
      </c>
      <c r="Q10" s="47">
        <f>SUM(E10:P10)</f>
        <v>0</v>
      </c>
    </row>
    <row r="11" spans="1:17" ht="12.75" customHeight="1" x14ac:dyDescent="0.25">
      <c r="A11" s="90" t="s">
        <v>118</v>
      </c>
      <c r="B11" s="90"/>
      <c r="C11" s="90"/>
      <c r="D11" s="87"/>
      <c r="E11" s="91">
        <f>SUM(E9:E10)</f>
        <v>0</v>
      </c>
      <c r="F11" s="91">
        <f t="shared" ref="F11:Q11" si="1">SUM(F9:F10)</f>
        <v>0</v>
      </c>
      <c r="G11" s="91">
        <f t="shared" si="1"/>
        <v>0</v>
      </c>
      <c r="H11" s="91">
        <f t="shared" si="1"/>
        <v>0</v>
      </c>
      <c r="I11" s="91">
        <f t="shared" si="1"/>
        <v>0</v>
      </c>
      <c r="J11" s="91">
        <f t="shared" si="1"/>
        <v>0</v>
      </c>
      <c r="K11" s="91">
        <f t="shared" si="1"/>
        <v>0</v>
      </c>
      <c r="L11" s="91">
        <f t="shared" si="1"/>
        <v>0</v>
      </c>
      <c r="M11" s="91">
        <f t="shared" si="1"/>
        <v>0</v>
      </c>
      <c r="N11" s="91">
        <f t="shared" si="1"/>
        <v>0</v>
      </c>
      <c r="O11" s="91">
        <f t="shared" si="1"/>
        <v>0</v>
      </c>
      <c r="P11" s="91">
        <f t="shared" si="1"/>
        <v>0</v>
      </c>
      <c r="Q11" s="91">
        <f t="shared" si="1"/>
        <v>0</v>
      </c>
    </row>
    <row r="12" spans="1:17" ht="12.75" customHeight="1" x14ac:dyDescent="0.25">
      <c r="A12" s="90"/>
      <c r="B12" s="90"/>
      <c r="C12" s="90"/>
      <c r="D12" s="87"/>
      <c r="E12" s="91"/>
      <c r="F12" s="91"/>
      <c r="G12" s="91"/>
      <c r="H12" s="91"/>
      <c r="I12" s="91"/>
      <c r="J12" s="91"/>
      <c r="K12" s="91"/>
      <c r="L12" s="91"/>
      <c r="M12" s="91"/>
      <c r="N12" s="91"/>
      <c r="O12" s="91"/>
      <c r="P12" s="91"/>
      <c r="Q12" s="91"/>
    </row>
    <row r="13" spans="1:17" ht="12.75" customHeight="1" x14ac:dyDescent="0.25">
      <c r="A13" s="90" t="s">
        <v>119</v>
      </c>
      <c r="B13" s="90"/>
      <c r="C13" s="90"/>
      <c r="D13" s="87"/>
      <c r="E13" s="91"/>
      <c r="F13" s="91"/>
      <c r="G13" s="91"/>
      <c r="H13" s="91"/>
      <c r="I13" s="91"/>
      <c r="J13" s="91"/>
      <c r="K13" s="91"/>
      <c r="L13" s="91"/>
      <c r="M13" s="91"/>
      <c r="N13" s="91"/>
      <c r="O13" s="91"/>
      <c r="P13" s="91"/>
      <c r="Q13" s="91"/>
    </row>
    <row r="14" spans="1:17" ht="12.75" customHeight="1" x14ac:dyDescent="0.25">
      <c r="A14" s="90"/>
      <c r="B14" s="1" t="s">
        <v>138</v>
      </c>
      <c r="C14" s="1"/>
      <c r="D14" s="87"/>
      <c r="E14" s="91"/>
      <c r="F14" s="91"/>
      <c r="G14" s="91"/>
      <c r="H14" s="91"/>
      <c r="I14" s="91"/>
      <c r="J14" s="91"/>
      <c r="K14" s="91"/>
      <c r="L14" s="91"/>
      <c r="M14" s="91"/>
      <c r="N14" s="91"/>
      <c r="O14" s="91"/>
      <c r="P14" s="91"/>
      <c r="Q14" s="91"/>
    </row>
    <row r="15" spans="1:17" ht="12.75" customHeight="1" x14ac:dyDescent="0.25">
      <c r="A15" s="90"/>
      <c r="B15" s="1"/>
      <c r="C15" s="90" t="s">
        <v>268</v>
      </c>
      <c r="D15" s="87"/>
      <c r="E15" s="104">
        <v>0</v>
      </c>
      <c r="F15" s="104">
        <v>0</v>
      </c>
      <c r="G15" s="104">
        <v>0</v>
      </c>
      <c r="H15" s="104">
        <v>0</v>
      </c>
      <c r="I15" s="104">
        <v>0</v>
      </c>
      <c r="J15" s="104">
        <v>0</v>
      </c>
      <c r="K15" s="104">
        <v>0</v>
      </c>
      <c r="L15" s="104">
        <v>0</v>
      </c>
      <c r="M15" s="104">
        <v>0</v>
      </c>
      <c r="N15" s="104">
        <v>0</v>
      </c>
      <c r="O15" s="104">
        <v>0</v>
      </c>
      <c r="P15" s="104">
        <v>0</v>
      </c>
      <c r="Q15" s="91">
        <f>SUM(E15:P15)</f>
        <v>0</v>
      </c>
    </row>
    <row r="16" spans="1:17" ht="12.75" customHeight="1" x14ac:dyDescent="0.25">
      <c r="A16" s="90"/>
      <c r="B16" s="1"/>
      <c r="C16" s="90" t="s">
        <v>269</v>
      </c>
      <c r="D16" s="87"/>
      <c r="E16" s="104">
        <v>0</v>
      </c>
      <c r="F16" s="104">
        <v>0</v>
      </c>
      <c r="G16" s="104">
        <v>0</v>
      </c>
      <c r="H16" s="104">
        <v>0</v>
      </c>
      <c r="I16" s="104">
        <v>0</v>
      </c>
      <c r="J16" s="104">
        <v>0</v>
      </c>
      <c r="K16" s="104">
        <v>0</v>
      </c>
      <c r="L16" s="104">
        <v>0</v>
      </c>
      <c r="M16" s="104">
        <v>0</v>
      </c>
      <c r="N16" s="104">
        <v>0</v>
      </c>
      <c r="O16" s="104">
        <v>0</v>
      </c>
      <c r="P16" s="104">
        <v>0</v>
      </c>
      <c r="Q16" s="91">
        <f>SUM(E16:P16)</f>
        <v>0</v>
      </c>
    </row>
    <row r="17" spans="1:17" ht="12.75" customHeight="1" x14ac:dyDescent="0.25">
      <c r="A17" s="90"/>
      <c r="B17" s="90"/>
      <c r="C17" s="90" t="s">
        <v>107</v>
      </c>
      <c r="D17" s="87"/>
      <c r="E17" s="91">
        <f>'7. Income Statement (1)'!E22*'6. Cash Receipts-Disbursements'!G15</f>
        <v>0</v>
      </c>
      <c r="F17" s="91">
        <f>('7. Income Statement (1)'!F22*'6. Cash Receipts-Disbursements'!G15)+('7. Income Statement (1)'!E22*'6. Cash Receipts-Disbursements'!G16)</f>
        <v>0</v>
      </c>
      <c r="G17" s="91">
        <f>('7. Income Statement (1)'!G22*'6. Cash Receipts-Disbursements'!$G$15)+('7. Income Statement (1)'!F22*'6. Cash Receipts-Disbursements'!$G$16)+('7. Income Statement (1)'!E22*'6. Cash Receipts-Disbursements'!$G$17)</f>
        <v>0</v>
      </c>
      <c r="H17" s="91">
        <f>('7. Income Statement (1)'!H22*'6. Cash Receipts-Disbursements'!$G$15)+('7. Income Statement (1)'!G22*'6. Cash Receipts-Disbursements'!$G$16)+('7. Income Statement (1)'!F22*'6. Cash Receipts-Disbursements'!$G$17)</f>
        <v>0</v>
      </c>
      <c r="I17" s="91">
        <f>('7. Income Statement (1)'!I22*'6. Cash Receipts-Disbursements'!$G$15)+('7. Income Statement (1)'!H22*'6. Cash Receipts-Disbursements'!$G$16)+('7. Income Statement (1)'!G22*'6. Cash Receipts-Disbursements'!$G$17)</f>
        <v>0</v>
      </c>
      <c r="J17" s="91">
        <f>('7. Income Statement (1)'!J22*'6. Cash Receipts-Disbursements'!$G$15)+('7. Income Statement (1)'!I22*'6. Cash Receipts-Disbursements'!$G$16)+('7. Income Statement (1)'!H22*'6. Cash Receipts-Disbursements'!$G$17)</f>
        <v>0</v>
      </c>
      <c r="K17" s="91">
        <f>('7. Income Statement (1)'!K22*'6. Cash Receipts-Disbursements'!$G$15)+('7. Income Statement (1)'!J22*'6. Cash Receipts-Disbursements'!$G$16)+('7. Income Statement (1)'!I22*'6. Cash Receipts-Disbursements'!$G$17)</f>
        <v>0</v>
      </c>
      <c r="L17" s="91">
        <f>('7. Income Statement (1)'!L22*'6. Cash Receipts-Disbursements'!$G$15)+('7. Income Statement (1)'!K22*'6. Cash Receipts-Disbursements'!$G$16)+('7. Income Statement (1)'!J22*'6. Cash Receipts-Disbursements'!$G$17)</f>
        <v>0</v>
      </c>
      <c r="M17" s="91">
        <f>('7. Income Statement (1)'!M22*'6. Cash Receipts-Disbursements'!$G$15)+('7. Income Statement (1)'!L22*'6. Cash Receipts-Disbursements'!$G$16)+('7. Income Statement (1)'!K22*'6. Cash Receipts-Disbursements'!$G$17)</f>
        <v>0</v>
      </c>
      <c r="N17" s="91">
        <f>('7. Income Statement (1)'!N22*'6. Cash Receipts-Disbursements'!$G$15)+('7. Income Statement (1)'!M22*'6. Cash Receipts-Disbursements'!$G$16)+('7. Income Statement (1)'!L22*'6. Cash Receipts-Disbursements'!$G$17)</f>
        <v>0</v>
      </c>
      <c r="O17" s="91">
        <f>('7. Income Statement (1)'!O22*'6. Cash Receipts-Disbursements'!$G$15)+('7. Income Statement (1)'!N22*'6. Cash Receipts-Disbursements'!$G$16)+('7. Income Statement (1)'!M22*'6. Cash Receipts-Disbursements'!$G$17)</f>
        <v>0</v>
      </c>
      <c r="P17" s="91">
        <f>('7. Income Statement (1)'!P22*'6. Cash Receipts-Disbursements'!$G$15)+('7. Income Statement (1)'!O22*'6. Cash Receipts-Disbursements'!$G$16)+('7. Income Statement (1)'!N22*'6. Cash Receipts-Disbursements'!$G$17)</f>
        <v>0</v>
      </c>
      <c r="Q17" s="91">
        <f>SUM(E17:P17)</f>
        <v>0</v>
      </c>
    </row>
    <row r="18" spans="1:17" ht="12.75" customHeight="1" x14ac:dyDescent="0.25">
      <c r="A18" s="90"/>
      <c r="B18" s="90" t="s">
        <v>120</v>
      </c>
      <c r="C18" s="90"/>
      <c r="D18" s="87"/>
      <c r="E18" s="91"/>
      <c r="F18" s="91"/>
      <c r="G18" s="91"/>
      <c r="H18" s="91"/>
      <c r="I18" s="91"/>
      <c r="J18" s="91"/>
      <c r="K18" s="91"/>
      <c r="L18" s="91"/>
      <c r="M18" s="91"/>
      <c r="N18" s="91"/>
      <c r="O18" s="91"/>
      <c r="P18" s="91"/>
      <c r="Q18" s="91"/>
    </row>
    <row r="19" spans="1:17" ht="12.75" customHeight="1" x14ac:dyDescent="0.25">
      <c r="A19" s="90"/>
      <c r="B19" s="90"/>
      <c r="C19" s="90" t="str">
        <f>'7. Income Statement (1)'!A26</f>
        <v>Salaries and Wages</v>
      </c>
      <c r="D19" s="87"/>
      <c r="E19" s="91">
        <f>'7. Income Statement (1)'!E33</f>
        <v>0</v>
      </c>
      <c r="F19" s="91">
        <f>'7. Income Statement (1)'!F33</f>
        <v>0</v>
      </c>
      <c r="G19" s="91">
        <f>'7. Income Statement (1)'!G33</f>
        <v>0</v>
      </c>
      <c r="H19" s="91">
        <f>'7. Income Statement (1)'!H33</f>
        <v>0</v>
      </c>
      <c r="I19" s="91">
        <f>'7. Income Statement (1)'!I33</f>
        <v>0</v>
      </c>
      <c r="J19" s="91">
        <f>'7. Income Statement (1)'!J33</f>
        <v>0</v>
      </c>
      <c r="K19" s="91">
        <f>'7. Income Statement (1)'!K33</f>
        <v>0</v>
      </c>
      <c r="L19" s="91">
        <f>'7. Income Statement (1)'!L33</f>
        <v>0</v>
      </c>
      <c r="M19" s="91">
        <f>'7. Income Statement (1)'!M33</f>
        <v>0</v>
      </c>
      <c r="N19" s="91">
        <f>'7. Income Statement (1)'!N33</f>
        <v>0</v>
      </c>
      <c r="O19" s="91">
        <f>'7. Income Statement (1)'!O33</f>
        <v>0</v>
      </c>
      <c r="P19" s="91">
        <f>'7. Income Statement (1)'!P33</f>
        <v>0</v>
      </c>
      <c r="Q19" s="91">
        <f>SUM(E19:P19)</f>
        <v>0</v>
      </c>
    </row>
    <row r="20" spans="1:17" ht="12.75" customHeight="1" x14ac:dyDescent="0.25">
      <c r="A20" s="90"/>
      <c r="B20" s="90"/>
      <c r="C20" s="90" t="str">
        <f>'7. Income Statement (1)'!A35</f>
        <v>Fixed Business Expenses</v>
      </c>
      <c r="D20" s="87"/>
      <c r="E20" s="91">
        <f>'7. Income Statement (1)'!E56</f>
        <v>0</v>
      </c>
      <c r="F20" s="91">
        <f>'7. Income Statement (1)'!F56</f>
        <v>0</v>
      </c>
      <c r="G20" s="91">
        <f>'7. Income Statement (1)'!G56</f>
        <v>0</v>
      </c>
      <c r="H20" s="91">
        <f>'7. Income Statement (1)'!H56</f>
        <v>0</v>
      </c>
      <c r="I20" s="91">
        <f>'7. Income Statement (1)'!I56</f>
        <v>0</v>
      </c>
      <c r="J20" s="91">
        <f>'7. Income Statement (1)'!J56</f>
        <v>0</v>
      </c>
      <c r="K20" s="91">
        <f>'7. Income Statement (1)'!K56</f>
        <v>0</v>
      </c>
      <c r="L20" s="91">
        <f>'7. Income Statement (1)'!L56</f>
        <v>0</v>
      </c>
      <c r="M20" s="91">
        <f>'7. Income Statement (1)'!M56</f>
        <v>0</v>
      </c>
      <c r="N20" s="91">
        <f>'7. Income Statement (1)'!N56</f>
        <v>0</v>
      </c>
      <c r="O20" s="91">
        <f>'7. Income Statement (1)'!O56</f>
        <v>0</v>
      </c>
      <c r="P20" s="91">
        <f>'7. Income Statement (1)'!P56</f>
        <v>0</v>
      </c>
      <c r="Q20" s="91">
        <f t="shared" ref="Q20:Q26" si="2">SUM(E20:P20)</f>
        <v>0</v>
      </c>
    </row>
    <row r="21" spans="1:17" ht="12.75" customHeight="1" x14ac:dyDescent="0.25">
      <c r="A21" s="90"/>
      <c r="B21" s="90"/>
      <c r="C21" s="90" t="s">
        <v>126</v>
      </c>
      <c r="D21" s="87"/>
      <c r="E21" s="91">
        <v>0</v>
      </c>
      <c r="F21" s="91">
        <v>0</v>
      </c>
      <c r="G21" s="91">
        <f>SUM('7. Income Statement (1)'!E68:G68)</f>
        <v>0</v>
      </c>
      <c r="H21" s="91">
        <v>0</v>
      </c>
      <c r="I21" s="91">
        <v>0</v>
      </c>
      <c r="J21" s="91">
        <f>SUM('7. Income Statement (1)'!H68:J68)</f>
        <v>0</v>
      </c>
      <c r="K21" s="91">
        <v>0</v>
      </c>
      <c r="L21" s="91">
        <v>0</v>
      </c>
      <c r="M21" s="91">
        <f>SUM('7. Income Statement (1)'!K68:M68)</f>
        <v>0</v>
      </c>
      <c r="N21" s="91">
        <v>0</v>
      </c>
      <c r="O21" s="91">
        <v>0</v>
      </c>
      <c r="P21" s="91">
        <f>SUM('7. Income Statement (1)'!N68:P68)</f>
        <v>0</v>
      </c>
      <c r="Q21" s="91">
        <f t="shared" si="2"/>
        <v>0</v>
      </c>
    </row>
    <row r="22" spans="1:17" ht="12.75" customHeight="1" x14ac:dyDescent="0.25">
      <c r="A22" s="90"/>
      <c r="B22" s="90" t="s">
        <v>121</v>
      </c>
      <c r="C22" s="90"/>
      <c r="D22" s="87"/>
      <c r="E22" s="91"/>
      <c r="F22" s="91"/>
      <c r="G22" s="91"/>
      <c r="H22" s="91"/>
      <c r="I22" s="91"/>
      <c r="J22" s="91"/>
      <c r="K22" s="91"/>
      <c r="L22" s="91"/>
      <c r="M22" s="91"/>
      <c r="N22" s="91"/>
      <c r="O22" s="91"/>
      <c r="P22" s="91"/>
      <c r="Q22" s="91">
        <f t="shared" si="2"/>
        <v>0</v>
      </c>
    </row>
    <row r="23" spans="1:17" ht="12.75" customHeight="1" x14ac:dyDescent="0.25">
      <c r="A23" s="90"/>
      <c r="B23" s="90"/>
      <c r="C23" s="90" t="s">
        <v>122</v>
      </c>
      <c r="D23" s="87"/>
      <c r="E23" s="91">
        <f>'1. Required Start-Up Funds'!J46</f>
        <v>0</v>
      </c>
      <c r="F23" s="91">
        <f>E23</f>
        <v>0</v>
      </c>
      <c r="G23" s="91">
        <f t="shared" ref="G23:P23" si="3">F23</f>
        <v>0</v>
      </c>
      <c r="H23" s="91">
        <f t="shared" si="3"/>
        <v>0</v>
      </c>
      <c r="I23" s="91">
        <f t="shared" si="3"/>
        <v>0</v>
      </c>
      <c r="J23" s="91">
        <f t="shared" si="3"/>
        <v>0</v>
      </c>
      <c r="K23" s="91">
        <f t="shared" si="3"/>
        <v>0</v>
      </c>
      <c r="L23" s="91">
        <f t="shared" si="3"/>
        <v>0</v>
      </c>
      <c r="M23" s="91">
        <f t="shared" si="3"/>
        <v>0</v>
      </c>
      <c r="N23" s="91">
        <f t="shared" si="3"/>
        <v>0</v>
      </c>
      <c r="O23" s="91">
        <f t="shared" si="3"/>
        <v>0</v>
      </c>
      <c r="P23" s="91">
        <f t="shared" si="3"/>
        <v>0</v>
      </c>
      <c r="Q23" s="91">
        <f t="shared" si="2"/>
        <v>0</v>
      </c>
    </row>
    <row r="24" spans="1:17" ht="12.75" customHeight="1" x14ac:dyDescent="0.25">
      <c r="A24" s="90"/>
      <c r="B24" s="90"/>
      <c r="C24" s="90" t="s">
        <v>123</v>
      </c>
      <c r="D24" s="87"/>
      <c r="E24" s="91">
        <v>0</v>
      </c>
      <c r="F24" s="91">
        <f>('6. Cash Receipts-Disbursements'!$G$22/12)*E38</f>
        <v>0</v>
      </c>
      <c r="G24" s="91">
        <f>('6. Cash Receipts-Disbursements'!$G$22/12)*F38</f>
        <v>0</v>
      </c>
      <c r="H24" s="91">
        <f>('6. Cash Receipts-Disbursements'!$G$22/12)*G38</f>
        <v>0</v>
      </c>
      <c r="I24" s="91">
        <f>('6. Cash Receipts-Disbursements'!$G$22/12)*H38</f>
        <v>0</v>
      </c>
      <c r="J24" s="91">
        <f>('6. Cash Receipts-Disbursements'!$G$22/12)*I38</f>
        <v>0</v>
      </c>
      <c r="K24" s="91">
        <f>('6. Cash Receipts-Disbursements'!$G$22/12)*J38</f>
        <v>0</v>
      </c>
      <c r="L24" s="91">
        <f>('6. Cash Receipts-Disbursements'!$G$22/12)*K38</f>
        <v>0</v>
      </c>
      <c r="M24" s="91">
        <f>('6. Cash Receipts-Disbursements'!$G$22/12)*L38</f>
        <v>0</v>
      </c>
      <c r="N24" s="91">
        <f>('6. Cash Receipts-Disbursements'!$G$22/12)*M38</f>
        <v>0</v>
      </c>
      <c r="O24" s="91">
        <f>('6. Cash Receipts-Disbursements'!$G$22/12)*N38</f>
        <v>0</v>
      </c>
      <c r="P24" s="91">
        <f>('6. Cash Receipts-Disbursements'!$G$22/12)*O38</f>
        <v>0</v>
      </c>
      <c r="Q24" s="91">
        <f t="shared" si="2"/>
        <v>0</v>
      </c>
    </row>
    <row r="25" spans="1:17" ht="12.75" customHeight="1" x14ac:dyDescent="0.25">
      <c r="A25" s="90"/>
      <c r="B25" s="90"/>
      <c r="C25" s="90" t="s">
        <v>124</v>
      </c>
      <c r="D25" s="87"/>
      <c r="E25" s="104">
        <v>0</v>
      </c>
      <c r="F25" s="104">
        <v>0</v>
      </c>
      <c r="G25" s="104">
        <v>0</v>
      </c>
      <c r="H25" s="104">
        <v>0</v>
      </c>
      <c r="I25" s="104">
        <v>0</v>
      </c>
      <c r="J25" s="104">
        <v>0</v>
      </c>
      <c r="K25" s="104">
        <v>0</v>
      </c>
      <c r="L25" s="104">
        <v>0</v>
      </c>
      <c r="M25" s="104">
        <v>0</v>
      </c>
      <c r="N25" s="104">
        <v>0</v>
      </c>
      <c r="O25" s="104">
        <v>0</v>
      </c>
      <c r="P25" s="104"/>
      <c r="Q25" s="91">
        <f t="shared" si="2"/>
        <v>0</v>
      </c>
    </row>
    <row r="26" spans="1:17" ht="12.75" customHeight="1" thickBot="1" x14ac:dyDescent="0.3">
      <c r="A26" s="1"/>
      <c r="B26" s="1"/>
      <c r="C26" s="1" t="s">
        <v>125</v>
      </c>
      <c r="D26" s="36"/>
      <c r="E26" s="105">
        <v>0</v>
      </c>
      <c r="F26" s="105">
        <v>0</v>
      </c>
      <c r="G26" s="105">
        <v>0</v>
      </c>
      <c r="H26" s="105">
        <v>0</v>
      </c>
      <c r="I26" s="105">
        <v>0</v>
      </c>
      <c r="J26" s="105">
        <v>0</v>
      </c>
      <c r="K26" s="105">
        <v>0</v>
      </c>
      <c r="L26" s="105">
        <v>0</v>
      </c>
      <c r="M26" s="105">
        <v>0</v>
      </c>
      <c r="N26" s="105">
        <v>0</v>
      </c>
      <c r="O26" s="105">
        <v>0</v>
      </c>
      <c r="P26" s="105"/>
      <c r="Q26" s="47">
        <f t="shared" si="2"/>
        <v>0</v>
      </c>
    </row>
    <row r="27" spans="1:17" ht="12.75" customHeight="1" x14ac:dyDescent="0.25">
      <c r="A27" s="1" t="s">
        <v>127</v>
      </c>
      <c r="B27" s="1"/>
      <c r="C27" s="1"/>
      <c r="D27" s="36"/>
      <c r="E27" s="43">
        <f>SUM(E15:E26)</f>
        <v>0</v>
      </c>
      <c r="F27" s="43">
        <f t="shared" ref="F27:Q27" si="4">SUM(F15:F26)</f>
        <v>0</v>
      </c>
      <c r="G27" s="43">
        <f t="shared" si="4"/>
        <v>0</v>
      </c>
      <c r="H27" s="43">
        <f t="shared" si="4"/>
        <v>0</v>
      </c>
      <c r="I27" s="43">
        <f t="shared" si="4"/>
        <v>0</v>
      </c>
      <c r="J27" s="43">
        <f t="shared" si="4"/>
        <v>0</v>
      </c>
      <c r="K27" s="43">
        <f t="shared" si="4"/>
        <v>0</v>
      </c>
      <c r="L27" s="43">
        <f t="shared" si="4"/>
        <v>0</v>
      </c>
      <c r="M27" s="43">
        <f t="shared" si="4"/>
        <v>0</v>
      </c>
      <c r="N27" s="43">
        <f t="shared" si="4"/>
        <v>0</v>
      </c>
      <c r="O27" s="43">
        <f t="shared" si="4"/>
        <v>0</v>
      </c>
      <c r="P27" s="43">
        <f t="shared" si="4"/>
        <v>0</v>
      </c>
      <c r="Q27" s="43">
        <f t="shared" si="4"/>
        <v>0</v>
      </c>
    </row>
    <row r="28" spans="1:17" ht="12.75" customHeight="1" x14ac:dyDescent="0.25">
      <c r="A28" s="1"/>
      <c r="B28" s="1"/>
      <c r="C28" s="1"/>
      <c r="D28" s="36"/>
      <c r="E28" s="43"/>
      <c r="F28" s="43"/>
      <c r="G28" s="43"/>
      <c r="H28" s="43"/>
      <c r="I28" s="43"/>
      <c r="J28" s="43"/>
      <c r="K28" s="43"/>
      <c r="L28" s="43"/>
      <c r="M28" s="43"/>
      <c r="N28" s="43"/>
      <c r="O28" s="43"/>
      <c r="P28" s="43"/>
      <c r="Q28" s="43"/>
    </row>
    <row r="29" spans="1:17" ht="12.75" customHeight="1" x14ac:dyDescent="0.25">
      <c r="A29" s="1" t="s">
        <v>129</v>
      </c>
      <c r="B29" s="1"/>
      <c r="C29" s="1"/>
      <c r="D29" s="36"/>
      <c r="E29" s="43">
        <f>E11-E27</f>
        <v>0</v>
      </c>
      <c r="F29" s="43">
        <f t="shared" ref="F29:Q29" si="5">F11-F27</f>
        <v>0</v>
      </c>
      <c r="G29" s="43">
        <f t="shared" si="5"/>
        <v>0</v>
      </c>
      <c r="H29" s="43">
        <f t="shared" si="5"/>
        <v>0</v>
      </c>
      <c r="I29" s="43">
        <f t="shared" si="5"/>
        <v>0</v>
      </c>
      <c r="J29" s="43">
        <f t="shared" si="5"/>
        <v>0</v>
      </c>
      <c r="K29" s="43">
        <f t="shared" si="5"/>
        <v>0</v>
      </c>
      <c r="L29" s="43">
        <f t="shared" si="5"/>
        <v>0</v>
      </c>
      <c r="M29" s="43">
        <f t="shared" si="5"/>
        <v>0</v>
      </c>
      <c r="N29" s="43">
        <f t="shared" si="5"/>
        <v>0</v>
      </c>
      <c r="O29" s="43">
        <f t="shared" si="5"/>
        <v>0</v>
      </c>
      <c r="P29" s="43">
        <f t="shared" si="5"/>
        <v>0</v>
      </c>
      <c r="Q29" s="43">
        <f t="shared" si="5"/>
        <v>0</v>
      </c>
    </row>
    <row r="30" spans="1:17" ht="12.75" customHeight="1" x14ac:dyDescent="0.25">
      <c r="A30" s="1"/>
      <c r="B30" s="1"/>
      <c r="C30" s="1"/>
      <c r="D30" s="36"/>
      <c r="E30" s="43"/>
      <c r="F30" s="43"/>
      <c r="G30" s="43"/>
      <c r="H30" s="43"/>
      <c r="I30" s="43"/>
      <c r="J30" s="43"/>
      <c r="K30" s="43"/>
      <c r="L30" s="43"/>
      <c r="M30" s="43"/>
      <c r="N30" s="43"/>
      <c r="O30" s="43"/>
      <c r="P30" s="43"/>
      <c r="Q30" s="43"/>
    </row>
    <row r="31" spans="1:17" ht="12.75" customHeight="1" thickBot="1" x14ac:dyDescent="0.3">
      <c r="A31" s="1" t="s">
        <v>128</v>
      </c>
      <c r="B31" s="1"/>
      <c r="C31" s="1"/>
      <c r="D31" s="36"/>
      <c r="E31" s="47">
        <f>E6+E29</f>
        <v>0</v>
      </c>
      <c r="F31" s="47">
        <f t="shared" ref="F31:P31" si="6">F6+F29</f>
        <v>0</v>
      </c>
      <c r="G31" s="47">
        <f t="shared" si="6"/>
        <v>0</v>
      </c>
      <c r="H31" s="47">
        <f t="shared" si="6"/>
        <v>0</v>
      </c>
      <c r="I31" s="47">
        <f t="shared" si="6"/>
        <v>0</v>
      </c>
      <c r="J31" s="47">
        <f t="shared" si="6"/>
        <v>0</v>
      </c>
      <c r="K31" s="47">
        <f t="shared" si="6"/>
        <v>0</v>
      </c>
      <c r="L31" s="47">
        <f t="shared" si="6"/>
        <v>0</v>
      </c>
      <c r="M31" s="47">
        <f t="shared" si="6"/>
        <v>0</v>
      </c>
      <c r="N31" s="47">
        <f t="shared" si="6"/>
        <v>0</v>
      </c>
      <c r="O31" s="47">
        <f t="shared" si="6"/>
        <v>0</v>
      </c>
      <c r="P31" s="47">
        <f t="shared" si="6"/>
        <v>0</v>
      </c>
      <c r="Q31" s="47"/>
    </row>
    <row r="32" spans="1:17" ht="12.75" customHeight="1" x14ac:dyDescent="0.25">
      <c r="A32" s="1"/>
      <c r="B32" s="1"/>
      <c r="C32" s="1"/>
      <c r="D32" s="36"/>
      <c r="E32" s="43"/>
      <c r="F32" s="43"/>
      <c r="G32" s="43"/>
      <c r="H32" s="43"/>
      <c r="I32" s="43"/>
      <c r="J32" s="43"/>
      <c r="K32" s="43"/>
      <c r="L32" s="43"/>
      <c r="M32" s="43"/>
      <c r="N32" s="43"/>
      <c r="O32" s="43"/>
      <c r="P32" s="43"/>
      <c r="Q32" s="43"/>
    </row>
    <row r="33" spans="1:17" ht="12.75" customHeight="1" x14ac:dyDescent="0.25">
      <c r="A33" s="1" t="s">
        <v>130</v>
      </c>
      <c r="B33" s="1"/>
      <c r="C33" s="1"/>
      <c r="D33" s="36"/>
      <c r="E33" s="43">
        <f>IF((E31-'6. Cash Receipts-Disbursements'!$G$21)&lt;0,'6. Cash Receipts-Disbursements'!$G$21-'8. Cash Flow Statement (1)'!E31,0)</f>
        <v>0</v>
      </c>
      <c r="F33" s="43">
        <f>IF((F31-'6. Cash Receipts-Disbursements'!$G$21)&lt;0,'6. Cash Receipts-Disbursements'!$G$21-'8. Cash Flow Statement (1)'!F31,0)</f>
        <v>0</v>
      </c>
      <c r="G33" s="43">
        <f>IF((G31-'6. Cash Receipts-Disbursements'!$G$21)&lt;0,'6. Cash Receipts-Disbursements'!$G$21-'8. Cash Flow Statement (1)'!G31,0)</f>
        <v>0</v>
      </c>
      <c r="H33" s="43">
        <f>IF((H31-'6. Cash Receipts-Disbursements'!$G$21)&lt;0,'6. Cash Receipts-Disbursements'!$G$21-'8. Cash Flow Statement (1)'!H31,0)</f>
        <v>0</v>
      </c>
      <c r="I33" s="43">
        <f>IF((I31-'6. Cash Receipts-Disbursements'!$G$21)&lt;0,'6. Cash Receipts-Disbursements'!$G$21-'8. Cash Flow Statement (1)'!I31,0)</f>
        <v>0</v>
      </c>
      <c r="J33" s="43">
        <f>IF((J31-'6. Cash Receipts-Disbursements'!$G$21)&lt;0,'6. Cash Receipts-Disbursements'!$G$21-'8. Cash Flow Statement (1)'!J31,0)</f>
        <v>0</v>
      </c>
      <c r="K33" s="43">
        <f>IF((K31-'6. Cash Receipts-Disbursements'!$G$21)&lt;0,'6. Cash Receipts-Disbursements'!$G$21-'8. Cash Flow Statement (1)'!K31,0)</f>
        <v>0</v>
      </c>
      <c r="L33" s="43">
        <f>IF((L31-'6. Cash Receipts-Disbursements'!$G$21)&lt;0,'6. Cash Receipts-Disbursements'!$G$21-'8. Cash Flow Statement (1)'!L31,0)</f>
        <v>0</v>
      </c>
      <c r="M33" s="43">
        <f>IF((M31-'6. Cash Receipts-Disbursements'!$G$21)&lt;0,'6. Cash Receipts-Disbursements'!$G$21-'8. Cash Flow Statement (1)'!M31,0)</f>
        <v>0</v>
      </c>
      <c r="N33" s="43">
        <f>IF((N31-'6. Cash Receipts-Disbursements'!$G$21)&lt;0,'6. Cash Receipts-Disbursements'!$G$21-'8. Cash Flow Statement (1)'!N31,0)</f>
        <v>0</v>
      </c>
      <c r="O33" s="43">
        <f>IF((O31-'6. Cash Receipts-Disbursements'!$G$21)&lt;0,'6. Cash Receipts-Disbursements'!$G$21-'8. Cash Flow Statement (1)'!O31,0)</f>
        <v>0</v>
      </c>
      <c r="P33" s="43">
        <f>IF((P31-'6. Cash Receipts-Disbursements'!$G$21)&lt;0,'6. Cash Receipts-Disbursements'!$G$21-'8. Cash Flow Statement (1)'!P31,0)</f>
        <v>0</v>
      </c>
      <c r="Q33" s="43">
        <f>SUM(E33:P33)</f>
        <v>0</v>
      </c>
    </row>
    <row r="34" spans="1:17" ht="12.75" customHeight="1" thickBot="1" x14ac:dyDescent="0.3">
      <c r="A34" s="1"/>
      <c r="B34" s="1"/>
      <c r="C34" s="1"/>
      <c r="D34" s="36"/>
      <c r="E34" s="47"/>
      <c r="F34" s="47"/>
      <c r="G34" s="47"/>
      <c r="H34" s="47"/>
      <c r="I34" s="47"/>
      <c r="J34" s="47"/>
      <c r="K34" s="47"/>
      <c r="L34" s="47"/>
      <c r="M34" s="47"/>
      <c r="N34" s="47"/>
      <c r="O34" s="47"/>
      <c r="P34" s="47"/>
      <c r="Q34" s="47"/>
    </row>
    <row r="35" spans="1:17" ht="15.75" customHeight="1" thickBot="1" x14ac:dyDescent="0.3">
      <c r="A35" s="1" t="s">
        <v>131</v>
      </c>
      <c r="B35" s="1"/>
      <c r="C35" s="1"/>
      <c r="D35" s="36"/>
      <c r="E35" s="55">
        <f>E31+E33</f>
        <v>0</v>
      </c>
      <c r="F35" s="55">
        <f>F31+F33</f>
        <v>0</v>
      </c>
      <c r="G35" s="55">
        <f t="shared" ref="G35:P35" si="7">G31+G33</f>
        <v>0</v>
      </c>
      <c r="H35" s="55">
        <f t="shared" si="7"/>
        <v>0</v>
      </c>
      <c r="I35" s="55">
        <f t="shared" si="7"/>
        <v>0</v>
      </c>
      <c r="J35" s="55">
        <f t="shared" si="7"/>
        <v>0</v>
      </c>
      <c r="K35" s="55">
        <f t="shared" si="7"/>
        <v>0</v>
      </c>
      <c r="L35" s="55">
        <f t="shared" si="7"/>
        <v>0</v>
      </c>
      <c r="M35" s="55">
        <f t="shared" si="7"/>
        <v>0</v>
      </c>
      <c r="N35" s="55">
        <f t="shared" si="7"/>
        <v>0</v>
      </c>
      <c r="O35" s="55">
        <f t="shared" si="7"/>
        <v>0</v>
      </c>
      <c r="P35" s="55">
        <f t="shared" si="7"/>
        <v>0</v>
      </c>
      <c r="Q35" s="55"/>
    </row>
    <row r="36" spans="1:17" ht="12.75" customHeight="1" thickTop="1" x14ac:dyDescent="0.25">
      <c r="A36" s="1"/>
      <c r="B36" s="1"/>
      <c r="C36" s="1"/>
      <c r="D36" s="36"/>
      <c r="E36" s="43"/>
      <c r="F36" s="43"/>
      <c r="G36" s="43"/>
      <c r="H36" s="43"/>
      <c r="I36" s="43"/>
      <c r="J36" s="43"/>
      <c r="K36" s="43"/>
      <c r="L36" s="43"/>
      <c r="M36" s="43"/>
      <c r="N36" s="43"/>
      <c r="O36" s="43"/>
      <c r="P36" s="43"/>
      <c r="Q36" s="43"/>
    </row>
    <row r="37" spans="1:17" ht="12.75" customHeight="1" x14ac:dyDescent="0.25">
      <c r="A37" s="1"/>
      <c r="B37" s="1"/>
      <c r="C37" s="1"/>
      <c r="D37" s="36"/>
      <c r="E37" s="43"/>
      <c r="F37" s="43"/>
      <c r="G37" s="43"/>
      <c r="H37" s="43"/>
      <c r="I37" s="43"/>
      <c r="J37" s="43"/>
      <c r="K37" s="43"/>
      <c r="L37" s="43"/>
      <c r="M37" s="43"/>
      <c r="N37" s="43"/>
      <c r="O37" s="43"/>
      <c r="P37" s="43"/>
      <c r="Q37" s="43"/>
    </row>
    <row r="38" spans="1:17" ht="12.75" customHeight="1" x14ac:dyDescent="0.25">
      <c r="A38" s="1" t="s">
        <v>132</v>
      </c>
      <c r="B38" s="1"/>
      <c r="C38" s="1"/>
      <c r="D38" s="36"/>
      <c r="E38" s="150">
        <f>E33</f>
        <v>0</v>
      </c>
      <c r="F38" s="150">
        <f t="shared" ref="F38:P38" si="8">E38+F33-F25</f>
        <v>0</v>
      </c>
      <c r="G38" s="150">
        <f t="shared" si="8"/>
        <v>0</v>
      </c>
      <c r="H38" s="150">
        <f t="shared" si="8"/>
        <v>0</v>
      </c>
      <c r="I38" s="150">
        <f t="shared" si="8"/>
        <v>0</v>
      </c>
      <c r="J38" s="150">
        <f t="shared" si="8"/>
        <v>0</v>
      </c>
      <c r="K38" s="150">
        <f t="shared" si="8"/>
        <v>0</v>
      </c>
      <c r="L38" s="150">
        <f t="shared" si="8"/>
        <v>0</v>
      </c>
      <c r="M38" s="150">
        <f t="shared" si="8"/>
        <v>0</v>
      </c>
      <c r="N38" s="150">
        <f t="shared" si="8"/>
        <v>0</v>
      </c>
      <c r="O38" s="150">
        <f t="shared" si="8"/>
        <v>0</v>
      </c>
      <c r="P38" s="150">
        <f t="shared" si="8"/>
        <v>0</v>
      </c>
      <c r="Q38" s="91"/>
    </row>
    <row r="39" spans="1:17" ht="12.75" customHeight="1" x14ac:dyDescent="0.25">
      <c r="A39" s="1"/>
      <c r="B39" s="1"/>
      <c r="C39" s="1"/>
      <c r="D39" s="36"/>
      <c r="E39" s="36"/>
      <c r="F39" s="36"/>
      <c r="G39" s="36"/>
      <c r="H39" s="36"/>
      <c r="I39" s="36"/>
      <c r="J39" s="36"/>
      <c r="K39" s="36"/>
      <c r="L39" s="36"/>
      <c r="M39" s="36"/>
      <c r="N39" s="36"/>
      <c r="O39" s="36"/>
      <c r="P39" s="36"/>
      <c r="Q39" s="36"/>
    </row>
    <row r="40" spans="1:17" ht="12.75" customHeight="1" x14ac:dyDescent="0.25">
      <c r="A40" s="1" t="s">
        <v>322</v>
      </c>
      <c r="B40" s="1"/>
      <c r="C40" s="1"/>
      <c r="D40" s="20"/>
      <c r="Q40" s="36"/>
    </row>
    <row r="41" spans="1:17" ht="12.75" customHeight="1" x14ac:dyDescent="0.25">
      <c r="A41" s="1"/>
      <c r="B41" s="1"/>
      <c r="C41" s="1"/>
      <c r="D41" s="20"/>
      <c r="Q41" s="36"/>
    </row>
    <row r="42" spans="1:17" ht="12.75" customHeight="1" x14ac:dyDescent="0.25">
      <c r="A42" s="1" t="s">
        <v>323</v>
      </c>
      <c r="B42" s="1"/>
      <c r="C42" s="1"/>
      <c r="D42" s="20"/>
      <c r="E42" s="19">
        <f>SUM('7. Income Statement (1)'!$E13:'7. Income Statement (1)'!E13)-SUM('8. Cash Flow Statement (1)'!$E11:E11)</f>
        <v>0</v>
      </c>
      <c r="F42" s="19">
        <f>SUM('7. Income Statement (1)'!$E13:'7. Income Statement (1)'!F13)-SUM('8. Cash Flow Statement (1)'!$E11:F11)</f>
        <v>0</v>
      </c>
      <c r="G42" s="19">
        <f>SUM('7. Income Statement (1)'!$E13:'7. Income Statement (1)'!G13)-SUM('8. Cash Flow Statement (1)'!$E11:G11)</f>
        <v>0</v>
      </c>
      <c r="H42" s="19">
        <f>SUM('7. Income Statement (1)'!$E13:'7. Income Statement (1)'!H13)-SUM('8. Cash Flow Statement (1)'!$E11:H11)</f>
        <v>0</v>
      </c>
      <c r="I42" s="19">
        <f>SUM('7. Income Statement (1)'!$E13:'7. Income Statement (1)'!I13)-SUM('8. Cash Flow Statement (1)'!$E11:I11)</f>
        <v>0</v>
      </c>
      <c r="J42" s="19">
        <f>SUM('7. Income Statement (1)'!$E13:'7. Income Statement (1)'!J13)-SUM('8. Cash Flow Statement (1)'!$E11:J11)</f>
        <v>0</v>
      </c>
      <c r="K42" s="19">
        <f>SUM('7. Income Statement (1)'!$E13:'7. Income Statement (1)'!K13)-SUM('8. Cash Flow Statement (1)'!$E11:K11)</f>
        <v>0</v>
      </c>
      <c r="L42" s="19">
        <f>SUM('7. Income Statement (1)'!$E13:'7. Income Statement (1)'!L13)-SUM('8. Cash Flow Statement (1)'!$E11:L11)</f>
        <v>0</v>
      </c>
      <c r="M42" s="19">
        <f>SUM('7. Income Statement (1)'!$E13:'7. Income Statement (1)'!M13)-SUM('8. Cash Flow Statement (1)'!$E11:M11)</f>
        <v>0</v>
      </c>
      <c r="N42" s="19">
        <f>SUM('7. Income Statement (1)'!$E13:'7. Income Statement (1)'!N13)-SUM('8. Cash Flow Statement (1)'!$E11:N11)</f>
        <v>0</v>
      </c>
      <c r="O42" s="19">
        <f>SUM('7. Income Statement (1)'!$E13:'7. Income Statement (1)'!O13)-SUM('8. Cash Flow Statement (1)'!$E11:O11)</f>
        <v>0</v>
      </c>
      <c r="P42" s="19">
        <f>SUM('7. Income Statement (1)'!$E13:'7. Income Statement (1)'!P13)-SUM('8. Cash Flow Statement (1)'!$E11:P11)</f>
        <v>0</v>
      </c>
      <c r="Q42" s="36"/>
    </row>
    <row r="43" spans="1:17" ht="12.75" customHeight="1" x14ac:dyDescent="0.25">
      <c r="A43" s="1" t="s">
        <v>324</v>
      </c>
      <c r="B43" s="1"/>
      <c r="C43" s="1"/>
      <c r="D43" s="20"/>
      <c r="E43" s="19">
        <f>SUM('7. Income Statement (1)'!$E22:E22)-SUM('8. Cash Flow Statement (1)'!$E17:E17)</f>
        <v>0</v>
      </c>
      <c r="F43" s="19">
        <f>SUM('7. Income Statement (1)'!$E22:F22)-SUM('8. Cash Flow Statement (1)'!$E17:F17)</f>
        <v>0</v>
      </c>
      <c r="G43" s="19">
        <f>SUM('7. Income Statement (1)'!$E22:G22)-SUM('8. Cash Flow Statement (1)'!$E17:G17)</f>
        <v>0</v>
      </c>
      <c r="H43" s="19">
        <f>SUM('7. Income Statement (1)'!$E22:H22)-SUM('8. Cash Flow Statement (1)'!$E17:H17)</f>
        <v>0</v>
      </c>
      <c r="I43" s="19">
        <f>SUM('7. Income Statement (1)'!$E22:I22)-SUM('8. Cash Flow Statement (1)'!$E17:I17)</f>
        <v>0</v>
      </c>
      <c r="J43" s="19">
        <f>SUM('7. Income Statement (1)'!$E22:J22)-SUM('8. Cash Flow Statement (1)'!$E17:J17)</f>
        <v>0</v>
      </c>
      <c r="K43" s="19">
        <f>SUM('7. Income Statement (1)'!$E22:K22)-SUM('8. Cash Flow Statement (1)'!$E17:K17)</f>
        <v>0</v>
      </c>
      <c r="L43" s="19">
        <f>SUM('7. Income Statement (1)'!$E22:L22)-SUM('8. Cash Flow Statement (1)'!$E17:L17)</f>
        <v>0</v>
      </c>
      <c r="M43" s="19">
        <f>SUM('7. Income Statement (1)'!$E22:M22)-SUM('8. Cash Flow Statement (1)'!$E17:M17)</f>
        <v>0</v>
      </c>
      <c r="N43" s="19">
        <f>SUM('7. Income Statement (1)'!$E22:N22)-SUM('8. Cash Flow Statement (1)'!$E17:N17)</f>
        <v>0</v>
      </c>
      <c r="O43" s="19">
        <f>SUM('7. Income Statement (1)'!$E22:O22)-SUM('8. Cash Flow Statement (1)'!$E17:O17)</f>
        <v>0</v>
      </c>
      <c r="P43" s="19">
        <f>SUM('7. Income Statement (1)'!$E22:P22)-SUM('8. Cash Flow Statement (1)'!$E17:P17)</f>
        <v>0</v>
      </c>
      <c r="Q43" s="36"/>
    </row>
    <row r="44" spans="1:17" ht="12.75" customHeight="1" x14ac:dyDescent="0.25">
      <c r="A44" s="1" t="s">
        <v>139</v>
      </c>
      <c r="B44" s="1"/>
      <c r="C44" s="1"/>
      <c r="D44" s="20"/>
      <c r="E44" s="19">
        <f>'1. Required Start-Up Funds'!E20+'8. Cash Flow Statement (1)'!E16</f>
        <v>0</v>
      </c>
      <c r="F44" s="19">
        <f t="shared" ref="F44:P44" si="9">E44+F16</f>
        <v>0</v>
      </c>
      <c r="G44" s="19">
        <f t="shared" si="9"/>
        <v>0</v>
      </c>
      <c r="H44" s="19">
        <f t="shared" si="9"/>
        <v>0</v>
      </c>
      <c r="I44" s="19">
        <f t="shared" si="9"/>
        <v>0</v>
      </c>
      <c r="J44" s="19">
        <f t="shared" si="9"/>
        <v>0</v>
      </c>
      <c r="K44" s="19">
        <f t="shared" si="9"/>
        <v>0</v>
      </c>
      <c r="L44" s="19">
        <f t="shared" si="9"/>
        <v>0</v>
      </c>
      <c r="M44" s="19">
        <f t="shared" si="9"/>
        <v>0</v>
      </c>
      <c r="N44" s="19">
        <f t="shared" si="9"/>
        <v>0</v>
      </c>
      <c r="O44" s="19">
        <f t="shared" si="9"/>
        <v>0</v>
      </c>
      <c r="P44" s="19">
        <f t="shared" si="9"/>
        <v>0</v>
      </c>
      <c r="Q44" s="36"/>
    </row>
    <row r="45" spans="1:17" ht="12.75" customHeight="1" x14ac:dyDescent="0.25">
      <c r="A45" s="1"/>
      <c r="B45" s="1"/>
      <c r="C45" s="1"/>
      <c r="D45" s="20"/>
      <c r="Q45" s="36"/>
    </row>
    <row r="46" spans="1:17" ht="12.75" customHeight="1" x14ac:dyDescent="0.25">
      <c r="A46" s="1" t="s">
        <v>325</v>
      </c>
      <c r="B46" s="1"/>
      <c r="C46" s="1"/>
      <c r="D46" s="20"/>
      <c r="E46" s="19">
        <f>E42-E43+E44</f>
        <v>0</v>
      </c>
      <c r="F46" s="19">
        <f t="shared" ref="F46:P46" si="10">F42-F43+F44</f>
        <v>0</v>
      </c>
      <c r="G46" s="19">
        <f t="shared" si="10"/>
        <v>0</v>
      </c>
      <c r="H46" s="19">
        <f t="shared" si="10"/>
        <v>0</v>
      </c>
      <c r="I46" s="19">
        <f t="shared" si="10"/>
        <v>0</v>
      </c>
      <c r="J46" s="19">
        <f t="shared" si="10"/>
        <v>0</v>
      </c>
      <c r="K46" s="19">
        <f t="shared" si="10"/>
        <v>0</v>
      </c>
      <c r="L46" s="19">
        <f t="shared" si="10"/>
        <v>0</v>
      </c>
      <c r="M46" s="19">
        <f t="shared" si="10"/>
        <v>0</v>
      </c>
      <c r="N46" s="19">
        <f t="shared" si="10"/>
        <v>0</v>
      </c>
      <c r="O46" s="19">
        <f t="shared" si="10"/>
        <v>0</v>
      </c>
      <c r="P46" s="19">
        <f t="shared" si="10"/>
        <v>0</v>
      </c>
      <c r="Q46" s="36"/>
    </row>
    <row r="47" spans="1:17" ht="12.75" customHeight="1" x14ac:dyDescent="0.25">
      <c r="A47" s="1"/>
      <c r="B47" s="1"/>
      <c r="C47" s="1"/>
      <c r="D47" s="20"/>
      <c r="Q47" s="36"/>
    </row>
    <row r="48" spans="1:17" ht="12.75" customHeight="1" x14ac:dyDescent="0.25">
      <c r="A48" s="1"/>
      <c r="B48" s="1"/>
      <c r="C48" s="1"/>
      <c r="D48" s="20"/>
      <c r="E48" s="3">
        <f>E4</f>
        <v>1</v>
      </c>
      <c r="F48" s="3">
        <f t="shared" ref="F48:P48" si="11">F4</f>
        <v>32</v>
      </c>
      <c r="G48" s="3">
        <f t="shared" si="11"/>
        <v>63</v>
      </c>
      <c r="H48" s="3">
        <f t="shared" si="11"/>
        <v>94</v>
      </c>
      <c r="I48" s="3">
        <f t="shared" si="11"/>
        <v>125</v>
      </c>
      <c r="J48" s="3">
        <f t="shared" si="11"/>
        <v>156</v>
      </c>
      <c r="K48" s="3">
        <f t="shared" si="11"/>
        <v>187</v>
      </c>
      <c r="L48" s="3">
        <f t="shared" si="11"/>
        <v>218</v>
      </c>
      <c r="M48" s="3">
        <f t="shared" si="11"/>
        <v>249</v>
      </c>
      <c r="N48" s="3">
        <f t="shared" si="11"/>
        <v>280</v>
      </c>
      <c r="O48" s="3">
        <f t="shared" si="11"/>
        <v>311</v>
      </c>
      <c r="P48" s="3">
        <f t="shared" si="11"/>
        <v>342</v>
      </c>
      <c r="Q48" s="36"/>
    </row>
    <row r="49" spans="2:17" ht="12.75" customHeight="1" x14ac:dyDescent="0.25">
      <c r="B49" s="1"/>
      <c r="C49" s="1"/>
      <c r="D49" s="37" t="s">
        <v>326</v>
      </c>
      <c r="E49" s="281" t="str">
        <f>IF(E42=0,"",E42/AVERAGE('7. Income Statement (1)'!$E13:E13)*30)</f>
        <v/>
      </c>
      <c r="F49" s="281" t="str">
        <f>IF(F42=0,"",F42/AVERAGE('7. Income Statement (1)'!$E13:F13)*30)</f>
        <v/>
      </c>
      <c r="G49" s="281" t="str">
        <f>IF(G42=0,"",G42/AVERAGE('7. Income Statement (1)'!$E13:G13)*30)</f>
        <v/>
      </c>
      <c r="H49" s="281" t="str">
        <f>IF(H42=0,"",H42/AVERAGE('7. Income Statement (1)'!$E13:H13)*30)</f>
        <v/>
      </c>
      <c r="I49" s="281" t="str">
        <f>IF(I42=0,"",I42/AVERAGE('7. Income Statement (1)'!$E13:I13)*30)</f>
        <v/>
      </c>
      <c r="J49" s="281" t="str">
        <f>IF(J42=0,"",J42/AVERAGE('7. Income Statement (1)'!$E13:J13)*30)</f>
        <v/>
      </c>
      <c r="K49" s="281" t="str">
        <f>IF(K42=0,"",K42/AVERAGE('7. Income Statement (1)'!$E13:K13)*30)</f>
        <v/>
      </c>
      <c r="L49" s="281" t="str">
        <f>IF(L42=0,"",L42/AVERAGE('7. Income Statement (1)'!$E13:L13)*30)</f>
        <v/>
      </c>
      <c r="M49" s="281" t="str">
        <f>IF(M42=0,"",M42/AVERAGE('7. Income Statement (1)'!$E13:M13)*30)</f>
        <v/>
      </c>
      <c r="N49" s="281" t="str">
        <f>IF(N42=0,"",N42/AVERAGE('7. Income Statement (1)'!$E13:N13)*30)</f>
        <v/>
      </c>
      <c r="O49" s="281" t="str">
        <f>IF(O42=0,"",O42/AVERAGE('7. Income Statement (1)'!$E13:O13)*30)</f>
        <v/>
      </c>
      <c r="P49" s="281" t="str">
        <f>IF(P42=0,"",P42/AVERAGE('7. Income Statement (1)'!$E13:P13)*30)</f>
        <v/>
      </c>
    </row>
    <row r="50" spans="2:17" ht="12.75" customHeight="1" x14ac:dyDescent="0.25">
      <c r="B50" s="1"/>
      <c r="C50" s="1"/>
      <c r="D50" s="37" t="s">
        <v>327</v>
      </c>
      <c r="E50" s="281" t="str">
        <f>IF(E43=0,"",E43/AVERAGE('7. Income Statement (1)'!$E$22:E$22)*30)</f>
        <v/>
      </c>
      <c r="F50" s="281" t="str">
        <f>IF(F43=0,"",F43/AVERAGE('7. Income Statement (1)'!$E$22:F$22)*30)</f>
        <v/>
      </c>
      <c r="G50" s="281" t="str">
        <f>IF(G43=0,"",G43/AVERAGE('7. Income Statement (1)'!$E$22:G$22)*30)</f>
        <v/>
      </c>
      <c r="H50" s="281" t="str">
        <f>IF(H43=0,"",H43/AVERAGE('7. Income Statement (1)'!$E$22:H$22)*30)</f>
        <v/>
      </c>
      <c r="I50" s="281" t="str">
        <f>IF(I43=0,"",I43/AVERAGE('7. Income Statement (1)'!$E$22:I$22)*30)</f>
        <v/>
      </c>
      <c r="J50" s="281" t="str">
        <f>IF(J43=0,"",J43/AVERAGE('7. Income Statement (1)'!$E$22:J$22)*30)</f>
        <v/>
      </c>
      <c r="K50" s="281" t="str">
        <f>IF(K43=0,"",K43/AVERAGE('7. Income Statement (1)'!$E$22:K$22)*30)</f>
        <v/>
      </c>
      <c r="L50" s="281" t="str">
        <f>IF(L43=0,"",L43/AVERAGE('7. Income Statement (1)'!$E$22:L$22)*30)</f>
        <v/>
      </c>
      <c r="M50" s="281" t="str">
        <f>IF(M43=0,"",M43/AVERAGE('7. Income Statement (1)'!$E$22:M$22)*30)</f>
        <v/>
      </c>
      <c r="N50" s="281" t="str">
        <f>IF(N43=0,"",N43/AVERAGE('7. Income Statement (1)'!$E$22:N$22)*30)</f>
        <v/>
      </c>
      <c r="O50" s="281" t="str">
        <f>IF(O43=0,"",O43/AVERAGE('7. Income Statement (1)'!$E$22:O$22)*30)</f>
        <v/>
      </c>
      <c r="P50" s="281" t="str">
        <f>IF(P43=0,"",P43/AVERAGE('7. Income Statement (1)'!$E$22:P$22)*30)</f>
        <v/>
      </c>
      <c r="Q50" s="12"/>
    </row>
    <row r="51" spans="2:17" ht="12.75" customHeight="1" x14ac:dyDescent="0.25">
      <c r="B51" s="1"/>
      <c r="C51" s="1"/>
      <c r="D51" s="37" t="s">
        <v>328</v>
      </c>
      <c r="E51" s="281" t="str">
        <f>IF(E44=0,"",E44/AVERAGE('7. Income Statement (1)'!$E$22:E$22)*30)</f>
        <v/>
      </c>
      <c r="F51" s="281" t="str">
        <f>IF(F44=0,"",F44/AVERAGE('7. Income Statement (1)'!$E$22:F$22)*30)</f>
        <v/>
      </c>
      <c r="G51" s="281" t="str">
        <f>IF(G44=0,"",G44/AVERAGE('7. Income Statement (1)'!$E$22:G$22)*30)</f>
        <v/>
      </c>
      <c r="H51" s="281" t="str">
        <f>IF(H44=0,"",H44/AVERAGE('7. Income Statement (1)'!$E$22:H$22)*30)</f>
        <v/>
      </c>
      <c r="I51" s="281" t="str">
        <f>IF(I44=0,"",I44/AVERAGE('7. Income Statement (1)'!$E$22:I$22)*30)</f>
        <v/>
      </c>
      <c r="J51" s="281" t="str">
        <f>IF(J44=0,"",J44/AVERAGE('7. Income Statement (1)'!$E$22:J$22)*30)</f>
        <v/>
      </c>
      <c r="K51" s="281" t="str">
        <f>IF(K44=0,"",K44/AVERAGE('7. Income Statement (1)'!$E$22:K$22)*30)</f>
        <v/>
      </c>
      <c r="L51" s="281" t="str">
        <f>IF(L44=0,"",L44/AVERAGE('7. Income Statement (1)'!$E$22:L$22)*30)</f>
        <v/>
      </c>
      <c r="M51" s="281" t="str">
        <f>IF(M44=0,"",M44/AVERAGE('7. Income Statement (1)'!$E$22:M$22)*30)</f>
        <v/>
      </c>
      <c r="N51" s="281" t="str">
        <f>IF(N44=0,"",N44/AVERAGE('7. Income Statement (1)'!$E$22:N$22)*30)</f>
        <v/>
      </c>
      <c r="O51" s="281" t="str">
        <f>IF(O44=0,"",O44/AVERAGE('7. Income Statement (1)'!$E$22:O$22)*30)</f>
        <v/>
      </c>
      <c r="P51" s="281" t="str">
        <f>IF(P44=0,"",P44/AVERAGE('7. Income Statement (1)'!$E$22:P$22)*30)</f>
        <v/>
      </c>
      <c r="Q51" s="12"/>
    </row>
    <row r="52" spans="2:17" ht="12.75" customHeight="1" x14ac:dyDescent="0.2">
      <c r="E52" s="12"/>
      <c r="F52" s="12"/>
      <c r="G52" s="12"/>
      <c r="H52" s="12"/>
      <c r="I52" s="12"/>
      <c r="J52" s="12"/>
      <c r="K52" s="12"/>
      <c r="L52" s="12"/>
      <c r="M52" s="12"/>
      <c r="N52" s="12"/>
      <c r="O52" s="12"/>
      <c r="P52" s="12"/>
      <c r="Q52" s="12"/>
    </row>
    <row r="53" spans="2:17" x14ac:dyDescent="0.2">
      <c r="D53" s="20" t="s">
        <v>333</v>
      </c>
      <c r="E53" s="19">
        <f t="shared" ref="E53:P53" si="12">E11</f>
        <v>0</v>
      </c>
      <c r="F53" s="19">
        <f t="shared" si="12"/>
        <v>0</v>
      </c>
      <c r="G53" s="19">
        <f t="shared" si="12"/>
        <v>0</v>
      </c>
      <c r="H53" s="19">
        <f t="shared" si="12"/>
        <v>0</v>
      </c>
      <c r="I53" s="19">
        <f t="shared" si="12"/>
        <v>0</v>
      </c>
      <c r="J53" s="19">
        <f t="shared" si="12"/>
        <v>0</v>
      </c>
      <c r="K53" s="19">
        <f t="shared" si="12"/>
        <v>0</v>
      </c>
      <c r="L53" s="19">
        <f t="shared" si="12"/>
        <v>0</v>
      </c>
      <c r="M53" s="19">
        <f t="shared" si="12"/>
        <v>0</v>
      </c>
      <c r="N53" s="19">
        <f t="shared" si="12"/>
        <v>0</v>
      </c>
      <c r="O53" s="19">
        <f t="shared" si="12"/>
        <v>0</v>
      </c>
      <c r="P53" s="19">
        <f t="shared" si="12"/>
        <v>0</v>
      </c>
      <c r="Q53" s="19"/>
    </row>
    <row r="54" spans="2:17" x14ac:dyDescent="0.2">
      <c r="D54" s="20" t="s">
        <v>332</v>
      </c>
      <c r="E54" s="19">
        <f t="shared" ref="E54:P54" si="13">E27</f>
        <v>0</v>
      </c>
      <c r="F54" s="19">
        <f t="shared" si="13"/>
        <v>0</v>
      </c>
      <c r="G54" s="19">
        <f t="shared" si="13"/>
        <v>0</v>
      </c>
      <c r="H54" s="19">
        <f t="shared" si="13"/>
        <v>0</v>
      </c>
      <c r="I54" s="19">
        <f t="shared" si="13"/>
        <v>0</v>
      </c>
      <c r="J54" s="19">
        <f t="shared" si="13"/>
        <v>0</v>
      </c>
      <c r="K54" s="19">
        <f t="shared" si="13"/>
        <v>0</v>
      </c>
      <c r="L54" s="19">
        <f t="shared" si="13"/>
        <v>0</v>
      </c>
      <c r="M54" s="19">
        <f t="shared" si="13"/>
        <v>0</v>
      </c>
      <c r="N54" s="19">
        <f t="shared" si="13"/>
        <v>0</v>
      </c>
      <c r="O54" s="19">
        <f t="shared" si="13"/>
        <v>0</v>
      </c>
      <c r="P54" s="19">
        <f t="shared" si="13"/>
        <v>0</v>
      </c>
      <c r="Q54" s="19"/>
    </row>
    <row r="55" spans="2:17" x14ac:dyDescent="0.2">
      <c r="D55" s="20" t="s">
        <v>129</v>
      </c>
      <c r="E55" s="19">
        <f t="shared" ref="E55:P55" si="14">E29</f>
        <v>0</v>
      </c>
      <c r="F55" s="19">
        <f t="shared" si="14"/>
        <v>0</v>
      </c>
      <c r="G55" s="19">
        <f t="shared" si="14"/>
        <v>0</v>
      </c>
      <c r="H55" s="19">
        <f t="shared" si="14"/>
        <v>0</v>
      </c>
      <c r="I55" s="19">
        <f t="shared" si="14"/>
        <v>0</v>
      </c>
      <c r="J55" s="19">
        <f t="shared" si="14"/>
        <v>0</v>
      </c>
      <c r="K55" s="19">
        <f t="shared" si="14"/>
        <v>0</v>
      </c>
      <c r="L55" s="19">
        <f t="shared" si="14"/>
        <v>0</v>
      </c>
      <c r="M55" s="19">
        <f t="shared" si="14"/>
        <v>0</v>
      </c>
      <c r="N55" s="19">
        <f t="shared" si="14"/>
        <v>0</v>
      </c>
      <c r="O55" s="19">
        <f t="shared" si="14"/>
        <v>0</v>
      </c>
      <c r="P55" s="19">
        <f t="shared" si="14"/>
        <v>0</v>
      </c>
      <c r="Q55" s="19"/>
    </row>
    <row r="56" spans="2:17" x14ac:dyDescent="0.2">
      <c r="D56" s="20" t="s">
        <v>131</v>
      </c>
      <c r="E56" s="19">
        <f t="shared" ref="E56:P56" si="15">E35</f>
        <v>0</v>
      </c>
      <c r="F56" s="19">
        <f t="shared" si="15"/>
        <v>0</v>
      </c>
      <c r="G56" s="19">
        <f t="shared" si="15"/>
        <v>0</v>
      </c>
      <c r="H56" s="19">
        <f t="shared" si="15"/>
        <v>0</v>
      </c>
      <c r="I56" s="19">
        <f t="shared" si="15"/>
        <v>0</v>
      </c>
      <c r="J56" s="19">
        <f t="shared" si="15"/>
        <v>0</v>
      </c>
      <c r="K56" s="19">
        <f t="shared" si="15"/>
        <v>0</v>
      </c>
      <c r="L56" s="19">
        <f t="shared" si="15"/>
        <v>0</v>
      </c>
      <c r="M56" s="19">
        <f t="shared" si="15"/>
        <v>0</v>
      </c>
      <c r="N56" s="19">
        <f t="shared" si="15"/>
        <v>0</v>
      </c>
      <c r="O56" s="19">
        <f t="shared" si="15"/>
        <v>0</v>
      </c>
      <c r="P56" s="19">
        <f t="shared" si="15"/>
        <v>0</v>
      </c>
      <c r="Q56" s="19"/>
    </row>
    <row r="57" spans="2:17" ht="12.75" customHeight="1" x14ac:dyDescent="0.2">
      <c r="D57" s="7"/>
      <c r="E57" s="12"/>
      <c r="F57" s="12"/>
      <c r="G57" s="12"/>
      <c r="H57" s="12"/>
      <c r="I57" s="12"/>
      <c r="J57" s="12"/>
      <c r="K57" s="12"/>
      <c r="L57" s="12"/>
      <c r="M57" s="12"/>
      <c r="N57" s="12"/>
      <c r="O57" s="12"/>
      <c r="P57" s="12"/>
      <c r="Q57" s="12"/>
    </row>
    <row r="58" spans="2:17" ht="12.75" customHeight="1" x14ac:dyDescent="0.2">
      <c r="E58" s="12"/>
      <c r="F58" s="12"/>
      <c r="G58" s="12"/>
      <c r="H58" s="12"/>
      <c r="I58" s="12"/>
      <c r="J58" s="12"/>
      <c r="K58" s="12"/>
      <c r="L58" s="12"/>
      <c r="M58" s="12"/>
      <c r="N58" s="12"/>
      <c r="O58" s="12"/>
      <c r="P58" s="12"/>
      <c r="Q58" s="12"/>
    </row>
    <row r="59" spans="2:17" ht="12.75" customHeight="1" x14ac:dyDescent="0.2">
      <c r="E59" s="12"/>
      <c r="F59" s="12"/>
      <c r="G59" s="12"/>
      <c r="H59" s="12"/>
      <c r="I59" s="12"/>
      <c r="J59" s="12"/>
      <c r="K59" s="12"/>
      <c r="L59" s="12"/>
      <c r="M59" s="12"/>
      <c r="N59" s="12"/>
      <c r="O59" s="12"/>
      <c r="P59" s="12"/>
      <c r="Q59" s="12"/>
    </row>
    <row r="60" spans="2:17" ht="12.75" customHeight="1" x14ac:dyDescent="0.2">
      <c r="E60" s="12"/>
      <c r="F60" s="12"/>
      <c r="G60" s="12"/>
      <c r="H60" s="12"/>
      <c r="I60" s="12"/>
      <c r="J60" s="12"/>
      <c r="K60" s="12"/>
      <c r="L60" s="12"/>
      <c r="M60" s="12"/>
      <c r="N60" s="12"/>
      <c r="O60" s="12"/>
      <c r="P60" s="12"/>
      <c r="Q60" s="12"/>
    </row>
    <row r="61" spans="2:17" ht="12.75" customHeight="1" x14ac:dyDescent="0.2">
      <c r="E61" s="12"/>
      <c r="F61" s="12"/>
      <c r="G61" s="12"/>
      <c r="H61" s="12"/>
      <c r="I61" s="12"/>
      <c r="J61" s="12"/>
      <c r="K61" s="12"/>
      <c r="L61" s="12"/>
      <c r="M61" s="12"/>
      <c r="N61" s="12"/>
      <c r="O61" s="12"/>
      <c r="P61" s="12"/>
      <c r="Q61" s="12"/>
    </row>
    <row r="62" spans="2:17" ht="12.75" customHeight="1" x14ac:dyDescent="0.2"/>
    <row r="63" spans="2:17" ht="12.75" customHeight="1" x14ac:dyDescent="0.2"/>
    <row r="64" spans="2:17"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132" spans="4:16" x14ac:dyDescent="0.2">
      <c r="E132" s="3">
        <f>E48</f>
        <v>1</v>
      </c>
      <c r="F132" s="3">
        <f t="shared" ref="F132:P132" si="16">F48</f>
        <v>32</v>
      </c>
      <c r="G132" s="3">
        <f t="shared" si="16"/>
        <v>63</v>
      </c>
      <c r="H132" s="3">
        <f t="shared" si="16"/>
        <v>94</v>
      </c>
      <c r="I132" s="3">
        <f t="shared" si="16"/>
        <v>125</v>
      </c>
      <c r="J132" s="3">
        <f t="shared" si="16"/>
        <v>156</v>
      </c>
      <c r="K132" s="3">
        <f t="shared" si="16"/>
        <v>187</v>
      </c>
      <c r="L132" s="3">
        <f t="shared" si="16"/>
        <v>218</v>
      </c>
      <c r="M132" s="3">
        <f t="shared" si="16"/>
        <v>249</v>
      </c>
      <c r="N132" s="3">
        <f t="shared" si="16"/>
        <v>280</v>
      </c>
      <c r="O132" s="3">
        <f t="shared" si="16"/>
        <v>311</v>
      </c>
      <c r="P132" s="3">
        <f t="shared" si="16"/>
        <v>342</v>
      </c>
    </row>
    <row r="133" spans="4:16" x14ac:dyDescent="0.2">
      <c r="D133" s="3" t="s">
        <v>326</v>
      </c>
      <c r="E133" s="281" t="str">
        <f>E49</f>
        <v/>
      </c>
      <c r="F133" s="281" t="str">
        <f t="shared" ref="F133:P135" si="17">F49</f>
        <v/>
      </c>
      <c r="G133" s="281" t="str">
        <f t="shared" si="17"/>
        <v/>
      </c>
      <c r="H133" s="281" t="str">
        <f t="shared" si="17"/>
        <v/>
      </c>
      <c r="I133" s="281" t="str">
        <f t="shared" si="17"/>
        <v/>
      </c>
      <c r="J133" s="281" t="str">
        <f t="shared" si="17"/>
        <v/>
      </c>
      <c r="K133" s="281" t="str">
        <f t="shared" si="17"/>
        <v/>
      </c>
      <c r="L133" s="281" t="str">
        <f t="shared" si="17"/>
        <v/>
      </c>
      <c r="M133" s="281" t="str">
        <f t="shared" si="17"/>
        <v/>
      </c>
      <c r="N133" s="281" t="str">
        <f t="shared" si="17"/>
        <v/>
      </c>
      <c r="O133" s="281" t="str">
        <f t="shared" si="17"/>
        <v/>
      </c>
      <c r="P133" s="281" t="str">
        <f t="shared" si="17"/>
        <v/>
      </c>
    </row>
    <row r="134" spans="4:16" x14ac:dyDescent="0.2">
      <c r="D134" s="3" t="s">
        <v>327</v>
      </c>
      <c r="E134" s="281" t="str">
        <f>E50</f>
        <v/>
      </c>
      <c r="F134" s="281" t="str">
        <f t="shared" si="17"/>
        <v/>
      </c>
      <c r="G134" s="281" t="str">
        <f t="shared" si="17"/>
        <v/>
      </c>
      <c r="H134" s="281" t="str">
        <f t="shared" si="17"/>
        <v/>
      </c>
      <c r="I134" s="281" t="str">
        <f t="shared" si="17"/>
        <v/>
      </c>
      <c r="J134" s="281" t="str">
        <f t="shared" si="17"/>
        <v/>
      </c>
      <c r="K134" s="281" t="str">
        <f t="shared" si="17"/>
        <v/>
      </c>
      <c r="L134" s="281" t="str">
        <f t="shared" si="17"/>
        <v/>
      </c>
      <c r="M134" s="281" t="str">
        <f t="shared" si="17"/>
        <v/>
      </c>
      <c r="N134" s="281" t="str">
        <f t="shared" si="17"/>
        <v/>
      </c>
      <c r="O134" s="281" t="str">
        <f t="shared" si="17"/>
        <v/>
      </c>
      <c r="P134" s="281" t="str">
        <f t="shared" si="17"/>
        <v/>
      </c>
    </row>
    <row r="135" spans="4:16" x14ac:dyDescent="0.2">
      <c r="D135" s="3" t="s">
        <v>328</v>
      </c>
      <c r="E135" s="281" t="str">
        <f>E51</f>
        <v/>
      </c>
      <c r="F135" s="281" t="str">
        <f t="shared" si="17"/>
        <v/>
      </c>
      <c r="G135" s="281" t="str">
        <f t="shared" si="17"/>
        <v/>
      </c>
      <c r="H135" s="281" t="str">
        <f t="shared" si="17"/>
        <v/>
      </c>
      <c r="I135" s="281" t="str">
        <f t="shared" si="17"/>
        <v/>
      </c>
      <c r="J135" s="281" t="str">
        <f t="shared" si="17"/>
        <v/>
      </c>
      <c r="K135" s="281" t="str">
        <f t="shared" si="17"/>
        <v/>
      </c>
      <c r="L135" s="281" t="str">
        <f t="shared" si="17"/>
        <v/>
      </c>
      <c r="M135" s="281" t="str">
        <f t="shared" si="17"/>
        <v/>
      </c>
      <c r="N135" s="281" t="str">
        <f t="shared" si="17"/>
        <v/>
      </c>
      <c r="O135" s="281" t="str">
        <f t="shared" si="17"/>
        <v/>
      </c>
      <c r="P135" s="281" t="str">
        <f t="shared" si="17"/>
        <v/>
      </c>
    </row>
  </sheetData>
  <sheetProtection sheet="1" objects="1" scenarios="1"/>
  <phoneticPr fontId="4" type="noConversion"/>
  <pageMargins left="0.75" right="0.75" top="1" bottom="1" header="0.5" footer="0.5"/>
  <pageSetup scale="62" fitToHeight="3" orientation="landscape" blackAndWhite="1" horizontalDpi="300" verticalDpi="300"/>
  <headerFooter>
    <oddHeader>&amp;R&amp;K000000&amp;A_x000D_&amp;D_x000D_&amp;T</oddHeader>
    <oddFooter>&amp;L&amp;F&amp;RPage &amp;P of &amp;N</oddFooter>
  </headerFooter>
  <rowBreaks count="2" manualBreakCount="2">
    <brk id="52" max="16" man="1"/>
    <brk id="101" max="16" man="1"/>
  </rowBreaks>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6"/>
  <sheetViews>
    <sheetView showGridLines="0" zoomScale="125" zoomScaleNormal="125" zoomScalePageLayoutView="125" workbookViewId="0">
      <selection activeCell="I11" sqref="I11"/>
    </sheetView>
  </sheetViews>
  <sheetFormatPr defaultColWidth="8.875" defaultRowHeight="11.4" x14ac:dyDescent="0.2"/>
  <cols>
    <col min="1" max="2" width="3" style="6" customWidth="1"/>
    <col min="3" max="3" width="13.75" style="6" customWidth="1"/>
    <col min="4" max="4" width="22.75" customWidth="1"/>
    <col min="5" max="5" width="3.25" customWidth="1"/>
    <col min="6" max="6" width="13.75" customWidth="1"/>
    <col min="7" max="7" width="4" customWidth="1"/>
    <col min="8" max="8" width="3.75" customWidth="1"/>
    <col min="9" max="9" width="13.75" customWidth="1"/>
    <col min="10" max="10" width="8.75" customWidth="1"/>
    <col min="11" max="17" width="10.75" customWidth="1"/>
    <col min="18" max="18" width="15.75" customWidth="1"/>
  </cols>
  <sheetData>
    <row r="1" spans="1:18" ht="15.6" x14ac:dyDescent="0.3">
      <c r="A1" s="5" t="str">
        <f>'1. Required Start-Up Funds'!A1</f>
        <v>SCORE Financial Template</v>
      </c>
    </row>
    <row r="2" spans="1:18" ht="15.6" x14ac:dyDescent="0.3">
      <c r="A2" s="5" t="s">
        <v>180</v>
      </c>
    </row>
    <row r="3" spans="1:18" ht="15.6" x14ac:dyDescent="0.3">
      <c r="A3" s="5"/>
    </row>
    <row r="4" spans="1:18" ht="12.75" customHeight="1" thickBot="1" x14ac:dyDescent="0.3">
      <c r="A4" s="1"/>
      <c r="B4" s="1"/>
      <c r="C4" s="1"/>
      <c r="D4" s="36"/>
      <c r="E4" s="88"/>
      <c r="F4" s="38" t="s">
        <v>133</v>
      </c>
      <c r="G4" s="89"/>
      <c r="H4" s="88"/>
      <c r="I4" s="38" t="s">
        <v>134</v>
      </c>
      <c r="J4" s="89"/>
      <c r="K4" s="88"/>
      <c r="L4" s="88"/>
      <c r="M4" s="88"/>
      <c r="N4" s="88"/>
      <c r="O4" s="88"/>
      <c r="P4" s="88"/>
      <c r="Q4" s="13"/>
      <c r="R4" s="13"/>
    </row>
    <row r="5" spans="1:18" ht="12.75" customHeight="1" thickTop="1" x14ac:dyDescent="0.25">
      <c r="A5" s="90" t="s">
        <v>135</v>
      </c>
      <c r="B5" s="90"/>
      <c r="C5" s="90"/>
      <c r="D5" s="87"/>
      <c r="E5" s="87"/>
      <c r="F5" s="91"/>
      <c r="G5" s="91"/>
      <c r="H5" s="91"/>
      <c r="I5" s="91"/>
      <c r="J5" s="87"/>
      <c r="K5" s="87"/>
      <c r="L5" s="87"/>
      <c r="M5" s="87"/>
      <c r="N5" s="87"/>
      <c r="O5" s="87"/>
      <c r="P5" s="87"/>
      <c r="Q5" s="15"/>
      <c r="R5" s="15"/>
    </row>
    <row r="6" spans="1:18" ht="12.75" customHeight="1" x14ac:dyDescent="0.25">
      <c r="A6" s="90"/>
      <c r="B6" s="90" t="s">
        <v>136</v>
      </c>
      <c r="C6" s="90"/>
      <c r="D6" s="87"/>
      <c r="E6" s="87"/>
      <c r="F6" s="91"/>
      <c r="G6" s="91"/>
      <c r="H6" s="91"/>
      <c r="I6" s="91"/>
      <c r="J6" s="87"/>
      <c r="K6" s="87"/>
      <c r="L6" s="87"/>
      <c r="M6" s="87"/>
      <c r="N6" s="87"/>
      <c r="O6" s="87"/>
      <c r="P6" s="87"/>
      <c r="Q6" s="15"/>
      <c r="R6" s="15"/>
    </row>
    <row r="7" spans="1:18" ht="12.75" customHeight="1" x14ac:dyDescent="0.25">
      <c r="A7" s="90"/>
      <c r="B7" s="90"/>
      <c r="C7" s="90" t="s">
        <v>137</v>
      </c>
      <c r="D7" s="87"/>
      <c r="E7" s="87"/>
      <c r="F7" s="91">
        <f>'1. Required Start-Up Funds'!E28+'7. Beginning Balance Sheet'!F10</f>
        <v>0</v>
      </c>
      <c r="G7" s="91"/>
      <c r="H7" s="91"/>
      <c r="I7" s="91">
        <f>'8. Cash Flow Statement (1)'!P35</f>
        <v>0</v>
      </c>
      <c r="J7" s="87"/>
      <c r="K7" s="87"/>
      <c r="L7" s="87"/>
      <c r="M7" s="87"/>
      <c r="N7" s="87"/>
      <c r="O7" s="87"/>
      <c r="P7" s="87"/>
      <c r="Q7" s="15"/>
      <c r="R7" s="15"/>
    </row>
    <row r="8" spans="1:18" ht="12.75" customHeight="1" x14ac:dyDescent="0.25">
      <c r="A8" s="90"/>
      <c r="B8" s="90"/>
      <c r="C8" s="90" t="s">
        <v>117</v>
      </c>
      <c r="D8" s="87"/>
      <c r="E8" s="87"/>
      <c r="F8" s="91">
        <f>'7. Beginning Balance Sheet'!F11</f>
        <v>0</v>
      </c>
      <c r="G8" s="91"/>
      <c r="H8" s="91"/>
      <c r="I8" s="91">
        <f>F8+'7. Income Statement (1)'!Q13-'8. Cash Flow Statement (1)'!Q11</f>
        <v>0</v>
      </c>
      <c r="J8" s="87"/>
      <c r="K8" s="87"/>
      <c r="L8" s="87"/>
      <c r="M8" s="87"/>
      <c r="N8" s="87"/>
      <c r="O8" s="87"/>
      <c r="P8" s="87"/>
      <c r="Q8" s="15"/>
      <c r="R8" s="15"/>
    </row>
    <row r="9" spans="1:18" ht="12.75" customHeight="1" x14ac:dyDescent="0.25">
      <c r="A9" s="90"/>
      <c r="B9" s="90"/>
      <c r="C9" s="90" t="s">
        <v>139</v>
      </c>
      <c r="D9" s="87"/>
      <c r="E9" s="87"/>
      <c r="F9" s="91">
        <f>'1. Required Start-Up Funds'!E20+'7. Beginning Balance Sheet'!F12</f>
        <v>0</v>
      </c>
      <c r="G9" s="91"/>
      <c r="H9" s="91"/>
      <c r="I9" s="91">
        <f>F9+'8. Cash Flow Statement (1)'!Q16</f>
        <v>0</v>
      </c>
      <c r="J9" s="87"/>
      <c r="K9" s="87"/>
      <c r="L9" s="87"/>
      <c r="M9" s="87"/>
      <c r="N9" s="87"/>
      <c r="O9" s="87"/>
      <c r="P9" s="87"/>
      <c r="Q9" s="15"/>
      <c r="R9" s="15"/>
    </row>
    <row r="10" spans="1:18" ht="12.75" customHeight="1" x14ac:dyDescent="0.25">
      <c r="A10" s="90"/>
      <c r="B10" s="90"/>
      <c r="C10" s="90" t="s">
        <v>140</v>
      </c>
      <c r="D10" s="87"/>
      <c r="E10" s="87"/>
      <c r="F10" s="91">
        <f>'1. Required Start-Up Funds'!G29-'1. Required Start-Up Funds'!E28-'1. Required Start-Up Funds'!E20-'1. Required Start-Up Funds'!E27+'7. Beginning Balance Sheet'!F13</f>
        <v>0</v>
      </c>
      <c r="G10" s="91"/>
      <c r="H10" s="91"/>
      <c r="I10" s="91">
        <f>IF('6. Cash Receipts-Disbursements'!$G$28&gt;1,F10-'6. Cash Receipts-Disbursements'!J26,0)</f>
        <v>0</v>
      </c>
      <c r="J10" s="87"/>
      <c r="K10" s="87"/>
      <c r="L10" s="87"/>
      <c r="M10" s="87"/>
      <c r="N10" s="87"/>
      <c r="O10" s="87"/>
      <c r="P10" s="87"/>
      <c r="Q10" s="15"/>
      <c r="R10" s="15"/>
    </row>
    <row r="11" spans="1:18" ht="12.75" customHeight="1" thickBot="1" x14ac:dyDescent="0.3">
      <c r="A11" s="90"/>
      <c r="B11" s="90"/>
      <c r="C11" s="90" t="s">
        <v>141</v>
      </c>
      <c r="D11" s="87"/>
      <c r="E11" s="87"/>
      <c r="F11" s="47">
        <f>'1. Required Start-Up Funds'!E27</f>
        <v>0</v>
      </c>
      <c r="G11" s="91"/>
      <c r="H11" s="91"/>
      <c r="I11" s="47">
        <f>IF('6. Cash Receipts-Disbursements'!$G$28&gt;1,F11-'6. Cash Receipts-Disbursements'!J27,0)</f>
        <v>0</v>
      </c>
      <c r="J11" s="92"/>
      <c r="K11" s="87"/>
      <c r="L11" s="87"/>
      <c r="M11" s="87"/>
      <c r="N11" s="87"/>
      <c r="O11" s="87"/>
      <c r="P11" s="87"/>
      <c r="Q11" s="15"/>
      <c r="R11" s="15"/>
    </row>
    <row r="12" spans="1:18" ht="12.75" customHeight="1" x14ac:dyDescent="0.25">
      <c r="A12" s="90"/>
      <c r="B12" s="90" t="s">
        <v>142</v>
      </c>
      <c r="C12" s="90"/>
      <c r="D12" s="87"/>
      <c r="E12" s="91"/>
      <c r="F12" s="91">
        <f>SUM(F7:F11)</f>
        <v>0</v>
      </c>
      <c r="G12" s="98"/>
      <c r="H12" s="91"/>
      <c r="I12" s="91">
        <f>SUM(I7:I11)</f>
        <v>0</v>
      </c>
      <c r="J12" s="98"/>
      <c r="K12" s="91"/>
      <c r="L12" s="91"/>
      <c r="M12" s="91"/>
      <c r="N12" s="91"/>
      <c r="O12" s="91"/>
      <c r="P12" s="91"/>
      <c r="Q12" s="16"/>
      <c r="R12" s="16"/>
    </row>
    <row r="13" spans="1:18" ht="12.75" customHeight="1" x14ac:dyDescent="0.25">
      <c r="A13" s="90"/>
      <c r="B13" s="1"/>
      <c r="C13" s="1"/>
      <c r="D13" s="87"/>
      <c r="E13" s="91"/>
      <c r="F13" s="91"/>
      <c r="G13" s="91"/>
      <c r="H13" s="91"/>
      <c r="I13" s="91"/>
      <c r="J13" s="91"/>
      <c r="K13" s="91"/>
      <c r="L13" s="91"/>
      <c r="M13" s="91"/>
      <c r="N13" s="91"/>
      <c r="O13" s="91"/>
      <c r="P13" s="91"/>
      <c r="Q13" s="16"/>
      <c r="R13" s="16"/>
    </row>
    <row r="14" spans="1:18" ht="12.75" customHeight="1" x14ac:dyDescent="0.25">
      <c r="A14" s="90"/>
      <c r="B14" s="1" t="s">
        <v>5</v>
      </c>
      <c r="C14" s="90"/>
      <c r="D14" s="87"/>
      <c r="E14" s="92"/>
      <c r="F14" s="91"/>
      <c r="G14" s="91"/>
      <c r="H14" s="91"/>
      <c r="I14" s="91"/>
      <c r="J14" s="92"/>
      <c r="K14" s="92"/>
      <c r="L14" s="92"/>
      <c r="M14" s="92"/>
      <c r="N14" s="92"/>
      <c r="O14" s="92"/>
      <c r="P14" s="92"/>
      <c r="Q14" s="17"/>
      <c r="R14" s="17"/>
    </row>
    <row r="15" spans="1:18" ht="12.75" customHeight="1" x14ac:dyDescent="0.25">
      <c r="A15" s="90"/>
      <c r="B15" s="90"/>
      <c r="C15" s="90" t="str">
        <f>'1. Required Start-Up Funds'!C8</f>
        <v>Real Estate-Land</v>
      </c>
      <c r="D15" s="87"/>
      <c r="E15" s="92"/>
      <c r="F15" s="91">
        <f>'1. Required Start-Up Funds'!E8+'7. Beginning Balance Sheet'!F18</f>
        <v>0</v>
      </c>
      <c r="G15" s="91"/>
      <c r="H15" s="91"/>
      <c r="I15" s="91">
        <f t="shared" ref="I15:I20" si="0">F15</f>
        <v>0</v>
      </c>
      <c r="J15" s="92"/>
      <c r="K15" s="92"/>
      <c r="L15" s="92"/>
      <c r="M15" s="92"/>
      <c r="N15" s="92"/>
      <c r="O15" s="92"/>
      <c r="P15" s="92"/>
      <c r="Q15" s="17"/>
      <c r="R15" s="17"/>
    </row>
    <row r="16" spans="1:18" ht="12.75" customHeight="1" x14ac:dyDescent="0.25">
      <c r="A16" s="90"/>
      <c r="B16" s="90"/>
      <c r="C16" s="90" t="str">
        <f>'1. Required Start-Up Funds'!C9</f>
        <v>Buildings</v>
      </c>
      <c r="D16" s="87"/>
      <c r="E16" s="91"/>
      <c r="F16" s="91">
        <f>'1. Required Start-Up Funds'!E9+'7. Beginning Balance Sheet'!F19</f>
        <v>0</v>
      </c>
      <c r="G16" s="91"/>
      <c r="H16" s="91"/>
      <c r="I16" s="91">
        <f t="shared" si="0"/>
        <v>0</v>
      </c>
      <c r="J16" s="91"/>
      <c r="K16" s="91"/>
      <c r="L16" s="91"/>
      <c r="M16" s="91"/>
      <c r="N16" s="91"/>
      <c r="O16" s="91"/>
      <c r="P16" s="91"/>
      <c r="Q16" s="16"/>
      <c r="R16" s="16"/>
    </row>
    <row r="17" spans="1:18" ht="12.75" customHeight="1" x14ac:dyDescent="0.25">
      <c r="A17" s="90"/>
      <c r="B17" s="90"/>
      <c r="C17" s="90" t="str">
        <f>'1. Required Start-Up Funds'!C10</f>
        <v>Leasehold Improvements</v>
      </c>
      <c r="D17" s="87"/>
      <c r="E17" s="91"/>
      <c r="F17" s="91">
        <f>'1. Required Start-Up Funds'!E10+'7. Beginning Balance Sheet'!F20</f>
        <v>0</v>
      </c>
      <c r="G17" s="91"/>
      <c r="H17" s="91"/>
      <c r="I17" s="91">
        <f t="shared" si="0"/>
        <v>0</v>
      </c>
      <c r="J17" s="91"/>
      <c r="K17" s="91"/>
      <c r="L17" s="91"/>
      <c r="M17" s="91"/>
      <c r="N17" s="91"/>
      <c r="O17" s="91"/>
      <c r="P17" s="91"/>
      <c r="Q17" s="16"/>
      <c r="R17" s="16"/>
    </row>
    <row r="18" spans="1:18" ht="12.75" customHeight="1" x14ac:dyDescent="0.25">
      <c r="A18" s="90"/>
      <c r="B18" s="90"/>
      <c r="C18" s="90" t="str">
        <f>'1. Required Start-Up Funds'!C11</f>
        <v>Equipment</v>
      </c>
      <c r="D18" s="87"/>
      <c r="E18" s="92"/>
      <c r="F18" s="91">
        <f>'1. Required Start-Up Funds'!E11+'7. Beginning Balance Sheet'!F21</f>
        <v>0</v>
      </c>
      <c r="G18" s="91"/>
      <c r="H18" s="91"/>
      <c r="I18" s="91">
        <f t="shared" si="0"/>
        <v>0</v>
      </c>
      <c r="J18" s="92"/>
      <c r="K18" s="92"/>
      <c r="L18" s="92"/>
      <c r="M18" s="92"/>
      <c r="N18" s="92"/>
      <c r="O18" s="92"/>
      <c r="P18" s="92"/>
      <c r="Q18" s="17"/>
      <c r="R18" s="17"/>
    </row>
    <row r="19" spans="1:18" ht="12.75" customHeight="1" x14ac:dyDescent="0.25">
      <c r="A19" s="90"/>
      <c r="B19" s="90"/>
      <c r="C19" s="90" t="str">
        <f>'1. Required Start-Up Funds'!C12</f>
        <v>Furniture and Fixtures</v>
      </c>
      <c r="D19" s="87"/>
      <c r="E19" s="92"/>
      <c r="F19" s="91">
        <f>'1. Required Start-Up Funds'!E12+'7. Beginning Balance Sheet'!F22</f>
        <v>0</v>
      </c>
      <c r="G19" s="91"/>
      <c r="H19" s="91"/>
      <c r="I19" s="91">
        <f t="shared" si="0"/>
        <v>0</v>
      </c>
      <c r="J19" s="92"/>
      <c r="K19" s="92"/>
      <c r="L19" s="92"/>
      <c r="M19" s="92"/>
      <c r="N19" s="92"/>
      <c r="O19" s="92"/>
      <c r="P19" s="92"/>
      <c r="Q19" s="17"/>
      <c r="R19" s="17"/>
    </row>
    <row r="20" spans="1:18" ht="12.75" customHeight="1" x14ac:dyDescent="0.25">
      <c r="A20" s="90"/>
      <c r="B20" s="90"/>
      <c r="C20" s="90" t="str">
        <f>'1. Required Start-Up Funds'!C13</f>
        <v>Vehicles</v>
      </c>
      <c r="D20" s="87"/>
      <c r="E20" s="92"/>
      <c r="F20" s="91">
        <f>'1. Required Start-Up Funds'!E13+'7. Beginning Balance Sheet'!F23</f>
        <v>0</v>
      </c>
      <c r="G20" s="91"/>
      <c r="H20" s="91"/>
      <c r="I20" s="91">
        <f t="shared" si="0"/>
        <v>0</v>
      </c>
      <c r="J20" s="92"/>
      <c r="K20" s="92"/>
      <c r="L20" s="92"/>
      <c r="M20" s="92"/>
      <c r="N20" s="92"/>
      <c r="O20" s="92"/>
      <c r="P20" s="92"/>
      <c r="Q20" s="17"/>
      <c r="R20" s="17"/>
    </row>
    <row r="21" spans="1:18" ht="12.75" customHeight="1" thickBot="1" x14ac:dyDescent="0.3">
      <c r="A21" s="90"/>
      <c r="B21" s="90"/>
      <c r="C21" s="90" t="str">
        <f>'1. Required Start-Up Funds'!C14</f>
        <v>Other Fixed Assets</v>
      </c>
      <c r="D21" s="87"/>
      <c r="E21" s="91"/>
      <c r="F21" s="47">
        <f>'7. Beginning Balance Sheet'!F24+'1. Required Start-Up Funds'!E14</f>
        <v>0</v>
      </c>
      <c r="G21" s="91"/>
      <c r="H21" s="91"/>
      <c r="I21" s="47">
        <f>F21+'8. Cash Flow Statement (1)'!Q15</f>
        <v>0</v>
      </c>
      <c r="J21" s="91"/>
      <c r="K21" s="91"/>
      <c r="L21" s="91"/>
      <c r="M21" s="91"/>
      <c r="N21" s="91"/>
      <c r="O21" s="91"/>
      <c r="P21" s="91"/>
      <c r="Q21" s="16"/>
      <c r="R21" s="16"/>
    </row>
    <row r="22" spans="1:18" ht="12.75" customHeight="1" x14ac:dyDescent="0.25">
      <c r="A22" s="90"/>
      <c r="B22" s="90" t="s">
        <v>12</v>
      </c>
      <c r="C22" s="90"/>
      <c r="D22" s="87"/>
      <c r="E22" s="91"/>
      <c r="F22" s="91">
        <f>SUM(F15:F21)</f>
        <v>0</v>
      </c>
      <c r="G22" s="98"/>
      <c r="H22" s="91"/>
      <c r="I22" s="91">
        <f>SUM(I15:I21)</f>
        <v>0</v>
      </c>
      <c r="J22" s="98"/>
      <c r="K22" s="91"/>
      <c r="L22" s="91"/>
      <c r="M22" s="91"/>
      <c r="N22" s="91"/>
      <c r="O22" s="91"/>
      <c r="P22" s="91"/>
      <c r="Q22" s="16"/>
      <c r="R22" s="16"/>
    </row>
    <row r="23" spans="1:18" ht="12.75" customHeight="1" x14ac:dyDescent="0.25">
      <c r="A23" s="90"/>
      <c r="B23" s="90"/>
      <c r="C23" s="90"/>
      <c r="D23" s="87"/>
      <c r="E23" s="92"/>
      <c r="F23" s="91"/>
      <c r="G23" s="91"/>
      <c r="H23" s="91"/>
      <c r="I23" s="91"/>
      <c r="J23" s="92"/>
      <c r="K23" s="92"/>
      <c r="L23" s="92"/>
      <c r="M23" s="92"/>
      <c r="N23" s="92"/>
      <c r="O23" s="92"/>
      <c r="P23" s="92"/>
      <c r="Q23" s="17"/>
      <c r="R23" s="17"/>
    </row>
    <row r="24" spans="1:18" ht="12.75" customHeight="1" x14ac:dyDescent="0.25">
      <c r="A24" s="1"/>
      <c r="B24" s="1" t="s">
        <v>143</v>
      </c>
      <c r="C24" s="1"/>
      <c r="D24" s="36"/>
      <c r="E24" s="87"/>
      <c r="F24" s="91">
        <f>'7. Beginning Balance Sheet'!F27</f>
        <v>0</v>
      </c>
      <c r="G24" s="91"/>
      <c r="H24" s="91"/>
      <c r="I24" s="91">
        <f>F24+'7. Income Statement (1)'!Q60</f>
        <v>0</v>
      </c>
      <c r="J24" s="87"/>
      <c r="K24" s="87"/>
      <c r="L24" s="87"/>
      <c r="M24" s="87"/>
      <c r="N24" s="87"/>
      <c r="O24" s="87"/>
      <c r="P24" s="87"/>
      <c r="Q24" s="15"/>
      <c r="R24" s="15"/>
    </row>
    <row r="25" spans="1:18" ht="12.75" customHeight="1" thickBot="1" x14ac:dyDescent="0.3">
      <c r="A25" s="1"/>
      <c r="B25" s="1"/>
      <c r="C25" s="1"/>
      <c r="D25" s="36"/>
      <c r="E25" s="87"/>
      <c r="F25" s="47"/>
      <c r="G25" s="91"/>
      <c r="H25" s="91"/>
      <c r="I25" s="47"/>
      <c r="J25" s="87"/>
      <c r="K25" s="87"/>
      <c r="L25" s="87"/>
      <c r="M25" s="87"/>
      <c r="N25" s="87"/>
      <c r="O25" s="87"/>
      <c r="P25" s="87"/>
      <c r="Q25" s="15"/>
      <c r="R25" s="15"/>
    </row>
    <row r="26" spans="1:18" ht="15.75" customHeight="1" thickBot="1" x14ac:dyDescent="0.3">
      <c r="A26" s="1" t="s">
        <v>144</v>
      </c>
      <c r="B26" s="1"/>
      <c r="C26" s="1"/>
      <c r="D26" s="36"/>
      <c r="E26" s="87"/>
      <c r="F26" s="55">
        <f>INT(F12+F22-F24)</f>
        <v>0</v>
      </c>
      <c r="G26" s="98"/>
      <c r="H26" s="91"/>
      <c r="I26" s="55">
        <f>INT(I12+I22-I24)</f>
        <v>0</v>
      </c>
      <c r="J26" s="98"/>
      <c r="K26" s="87"/>
      <c r="L26" s="87"/>
      <c r="M26" s="87"/>
      <c r="N26" s="87"/>
      <c r="O26" s="87"/>
      <c r="P26" s="87"/>
      <c r="Q26" s="15"/>
      <c r="R26" s="15"/>
    </row>
    <row r="27" spans="1:18" ht="12.75" customHeight="1" thickTop="1" x14ac:dyDescent="0.25">
      <c r="A27" s="1"/>
      <c r="B27" s="1"/>
      <c r="C27" s="1"/>
      <c r="D27" s="36"/>
      <c r="E27" s="87"/>
      <c r="F27" s="91"/>
      <c r="G27" s="91"/>
      <c r="H27" s="91"/>
      <c r="I27" s="91"/>
      <c r="J27" s="87"/>
      <c r="K27" s="87"/>
      <c r="L27" s="87"/>
      <c r="M27" s="87"/>
      <c r="N27" s="87"/>
      <c r="O27" s="87"/>
      <c r="P27" s="87"/>
      <c r="Q27" s="15"/>
      <c r="R27" s="15"/>
    </row>
    <row r="28" spans="1:18" ht="12.75" customHeight="1" x14ac:dyDescent="0.25">
      <c r="A28" s="1" t="s">
        <v>145</v>
      </c>
      <c r="B28" s="1"/>
      <c r="C28" s="1"/>
      <c r="D28" s="36"/>
      <c r="E28" s="87"/>
      <c r="F28" s="91"/>
      <c r="G28" s="91"/>
      <c r="H28" s="91"/>
      <c r="I28" s="91"/>
      <c r="J28" s="87"/>
      <c r="K28" s="87"/>
      <c r="L28" s="87"/>
      <c r="M28" s="87"/>
      <c r="N28" s="87"/>
      <c r="O28" s="87"/>
      <c r="P28" s="87"/>
      <c r="Q28" s="15"/>
      <c r="R28" s="15"/>
    </row>
    <row r="29" spans="1:18" ht="12.75" customHeight="1" x14ac:dyDescent="0.25">
      <c r="A29" s="1"/>
      <c r="B29" s="1" t="s">
        <v>149</v>
      </c>
      <c r="C29" s="1"/>
      <c r="D29" s="36"/>
      <c r="E29" s="87"/>
      <c r="F29" s="91"/>
      <c r="G29" s="91"/>
      <c r="H29" s="91"/>
      <c r="I29" s="91"/>
      <c r="J29" s="87"/>
      <c r="K29" s="87"/>
      <c r="L29" s="87"/>
      <c r="M29" s="87"/>
      <c r="N29" s="87"/>
      <c r="O29" s="87"/>
      <c r="P29" s="87"/>
      <c r="Q29" s="15"/>
      <c r="R29" s="15"/>
    </row>
    <row r="30" spans="1:18" ht="12.75" customHeight="1" x14ac:dyDescent="0.25">
      <c r="A30" s="1"/>
      <c r="B30" s="1"/>
      <c r="C30" s="1" t="s">
        <v>146</v>
      </c>
      <c r="D30" s="36"/>
      <c r="E30" s="91"/>
      <c r="F30" s="91">
        <f>'7. Beginning Balance Sheet'!F35</f>
        <v>0</v>
      </c>
      <c r="G30" s="91"/>
      <c r="H30" s="91"/>
      <c r="I30" s="91">
        <f>'7. Income Statement (1)'!Q22-'8. Cash Flow Statement (1)'!Q17+F30</f>
        <v>0</v>
      </c>
      <c r="J30" s="91"/>
      <c r="K30" s="91"/>
      <c r="L30" s="91"/>
      <c r="M30" s="91"/>
      <c r="N30" s="91"/>
      <c r="O30" s="91"/>
      <c r="P30" s="91"/>
      <c r="Q30" s="16"/>
      <c r="R30" s="16"/>
    </row>
    <row r="31" spans="1:18" ht="12.75" customHeight="1" x14ac:dyDescent="0.25">
      <c r="A31" s="1"/>
      <c r="B31" s="1"/>
      <c r="C31" s="1" t="s">
        <v>266</v>
      </c>
      <c r="D31" s="36"/>
      <c r="E31" s="92"/>
      <c r="F31" s="91">
        <f>'1. Required Start-Up Funds'!G41+'7. Beginning Balance Sheet'!F36</f>
        <v>0</v>
      </c>
      <c r="G31" s="91"/>
      <c r="H31" s="91"/>
      <c r="I31" s="91">
        <f>'26. Amoritization Schedule'!R15+'7. Beginning Balance Sheet'!F36</f>
        <v>0</v>
      </c>
      <c r="J31" s="92"/>
      <c r="K31" s="92"/>
      <c r="L31" s="92"/>
      <c r="M31" s="92"/>
      <c r="N31" s="92"/>
      <c r="O31" s="92"/>
      <c r="P31" s="92"/>
      <c r="Q31" s="17"/>
      <c r="R31" s="15"/>
    </row>
    <row r="32" spans="1:18" ht="12.75" customHeight="1" x14ac:dyDescent="0.25">
      <c r="A32" s="1"/>
      <c r="B32" s="1"/>
      <c r="C32" s="1" t="s">
        <v>148</v>
      </c>
      <c r="D32" s="36"/>
      <c r="E32" s="87"/>
      <c r="F32" s="91">
        <f>'1. Required Start-Up Funds'!G42+'7. Beginning Balance Sheet'!F37</f>
        <v>0</v>
      </c>
      <c r="G32" s="91"/>
      <c r="H32" s="91"/>
      <c r="I32" s="91">
        <f>'26. Amoritization Schedule'!R42+'7. Beginning Balance Sheet'!F37</f>
        <v>0</v>
      </c>
      <c r="J32" s="87"/>
      <c r="K32" s="87"/>
      <c r="L32" s="87"/>
      <c r="M32" s="87"/>
      <c r="N32" s="87"/>
      <c r="O32" s="87"/>
      <c r="P32" s="87"/>
      <c r="Q32" s="15"/>
      <c r="R32" s="15"/>
    </row>
    <row r="33" spans="1:18" ht="12.75" customHeight="1" x14ac:dyDescent="0.25">
      <c r="A33" s="1"/>
      <c r="B33" s="1"/>
      <c r="C33" s="1" t="str">
        <f>CONCATENATE('1. Required Start-Up Funds'!$C$43," Debt")</f>
        <v>Family Loans Debt</v>
      </c>
      <c r="D33" s="36"/>
      <c r="E33" s="87"/>
      <c r="F33" s="91">
        <f>'1. Required Start-Up Funds'!G43+'7. Beginning Balance Sheet'!F38</f>
        <v>0</v>
      </c>
      <c r="G33" s="91"/>
      <c r="H33" s="91"/>
      <c r="I33" s="91">
        <f>'26. Amoritization Schedule'!R69+'7. Beginning Balance Sheet'!F38</f>
        <v>0</v>
      </c>
      <c r="J33" s="87"/>
      <c r="K33" s="87"/>
      <c r="L33" s="87"/>
      <c r="M33" s="87"/>
      <c r="N33" s="87"/>
      <c r="O33" s="87"/>
      <c r="P33" s="87"/>
      <c r="Q33" s="15"/>
      <c r="R33" s="15"/>
    </row>
    <row r="34" spans="1:18" ht="12.75" customHeight="1" x14ac:dyDescent="0.25">
      <c r="A34" s="1"/>
      <c r="B34" s="1"/>
      <c r="C34" s="1" t="str">
        <f>CONCATENATE('1. Required Start-Up Funds'!$C$44," Debt")</f>
        <v>CEI, FAME, etc. Debt</v>
      </c>
      <c r="D34" s="36"/>
      <c r="E34" s="87"/>
      <c r="F34" s="91">
        <f>'1. Required Start-Up Funds'!G44+'7. Beginning Balance Sheet'!F39</f>
        <v>0</v>
      </c>
      <c r="G34" s="91"/>
      <c r="H34" s="91"/>
      <c r="I34" s="91">
        <f>'26. Amoritization Schedule'!R96+'7. Beginning Balance Sheet'!F39</f>
        <v>0</v>
      </c>
      <c r="J34" s="87"/>
      <c r="K34" s="87"/>
      <c r="L34" s="87"/>
      <c r="M34" s="87"/>
      <c r="N34" s="87"/>
      <c r="O34" s="87"/>
      <c r="P34" s="87"/>
      <c r="Q34" s="15"/>
      <c r="R34" s="15"/>
    </row>
    <row r="35" spans="1:18" ht="12.75" customHeight="1" x14ac:dyDescent="0.25">
      <c r="A35" s="1"/>
      <c r="B35" s="1"/>
      <c r="C35" s="1" t="str">
        <f>'1. Required Start-Up Funds'!$C$45</f>
        <v>Other Bank Debt</v>
      </c>
      <c r="D35" s="36"/>
      <c r="E35" s="87"/>
      <c r="F35" s="91">
        <f>'1. Required Start-Up Funds'!G45+'7. Beginning Balance Sheet'!F40</f>
        <v>0</v>
      </c>
      <c r="G35" s="91"/>
      <c r="H35" s="91"/>
      <c r="I35" s="91">
        <f>'26. Amoritization Schedule'!R123+'7. Beginning Balance Sheet'!F40</f>
        <v>0</v>
      </c>
      <c r="J35" s="87"/>
      <c r="K35" s="87"/>
      <c r="L35" s="87"/>
      <c r="M35" s="87"/>
      <c r="N35" s="87"/>
      <c r="O35" s="87"/>
      <c r="P35" s="87"/>
      <c r="Q35" s="15"/>
      <c r="R35" s="15"/>
    </row>
    <row r="36" spans="1:18" ht="12.75" customHeight="1" thickBot="1" x14ac:dyDescent="0.3">
      <c r="A36" s="1"/>
      <c r="B36" s="1"/>
      <c r="C36" s="1" t="s">
        <v>132</v>
      </c>
      <c r="D36" s="36"/>
      <c r="E36" s="87"/>
      <c r="F36" s="47">
        <f>'7. Beginning Balance Sheet'!F38</f>
        <v>0</v>
      </c>
      <c r="G36" s="91"/>
      <c r="H36" s="91"/>
      <c r="I36" s="47">
        <f>'8. Cash Flow Statement (1)'!P38+F36</f>
        <v>0</v>
      </c>
      <c r="J36" s="87"/>
      <c r="K36" s="87"/>
      <c r="L36" s="87"/>
      <c r="M36" s="87"/>
      <c r="N36" s="87"/>
      <c r="O36" s="87"/>
      <c r="P36" s="87"/>
      <c r="Q36" s="15"/>
      <c r="R36" s="15"/>
    </row>
    <row r="37" spans="1:18" ht="12.75" customHeight="1" x14ac:dyDescent="0.25">
      <c r="A37" s="1"/>
      <c r="B37" s="1" t="s">
        <v>150</v>
      </c>
      <c r="C37" s="1"/>
      <c r="D37" s="36"/>
      <c r="E37" s="87"/>
      <c r="F37" s="91">
        <f>SUM(F30:F36)</f>
        <v>0</v>
      </c>
      <c r="G37" s="98"/>
      <c r="H37" s="91"/>
      <c r="I37" s="91">
        <f>SUM(I30:I36)</f>
        <v>0</v>
      </c>
      <c r="J37" s="98"/>
      <c r="K37" s="87"/>
      <c r="L37" s="87"/>
      <c r="M37" s="87"/>
      <c r="N37" s="87"/>
      <c r="O37" s="87"/>
      <c r="P37" s="87"/>
      <c r="Q37" s="15"/>
      <c r="R37" s="15"/>
    </row>
    <row r="38" spans="1:18" ht="12.75" customHeight="1" x14ac:dyDescent="0.25">
      <c r="A38" s="1"/>
      <c r="B38" s="1"/>
      <c r="C38" s="1"/>
      <c r="D38" s="36"/>
      <c r="E38" s="36"/>
      <c r="F38" s="43"/>
      <c r="G38" s="43"/>
      <c r="H38" s="43"/>
      <c r="I38" s="43"/>
      <c r="J38" s="36"/>
      <c r="K38" s="36"/>
      <c r="L38" s="36"/>
      <c r="M38" s="36"/>
      <c r="N38" s="36"/>
      <c r="O38" s="36"/>
      <c r="P38" s="36"/>
      <c r="Q38" s="7"/>
      <c r="R38" s="7"/>
    </row>
    <row r="39" spans="1:18" ht="12.75" customHeight="1" x14ac:dyDescent="0.25">
      <c r="A39" s="1"/>
      <c r="B39" s="1" t="s">
        <v>151</v>
      </c>
      <c r="C39" s="1"/>
      <c r="D39" s="36"/>
      <c r="E39" s="36"/>
      <c r="F39" s="43"/>
      <c r="G39" s="43"/>
      <c r="H39" s="43"/>
      <c r="I39" s="43"/>
      <c r="J39" s="36"/>
      <c r="K39" s="36"/>
      <c r="L39" s="36"/>
      <c r="M39" s="36"/>
      <c r="N39" s="36"/>
      <c r="O39" s="36"/>
      <c r="P39" s="36"/>
      <c r="Q39" s="7"/>
      <c r="R39" s="7"/>
    </row>
    <row r="40" spans="1:18" ht="12.75" customHeight="1" x14ac:dyDescent="0.25">
      <c r="A40" s="1"/>
      <c r="B40" s="1"/>
      <c r="C40" s="1" t="s">
        <v>152</v>
      </c>
      <c r="D40" s="36"/>
      <c r="E40" s="36"/>
      <c r="F40" s="43">
        <f>'1. Required Start-Up Funds'!G37+'1. Required Start-Up Funds'!G38+'1. Required Start-Up Funds'!G39+'7. Beginning Balance Sheet'!F42</f>
        <v>0</v>
      </c>
      <c r="G40" s="43"/>
      <c r="H40" s="43"/>
      <c r="I40" s="43">
        <f>F40</f>
        <v>0</v>
      </c>
      <c r="J40" s="36"/>
      <c r="K40" s="36"/>
      <c r="L40" s="36"/>
      <c r="M40" s="36"/>
      <c r="N40" s="36"/>
      <c r="O40" s="36"/>
      <c r="P40" s="36"/>
      <c r="Q40" s="7"/>
      <c r="R40" s="7"/>
    </row>
    <row r="41" spans="1:18" ht="12.75" customHeight="1" x14ac:dyDescent="0.25">
      <c r="A41" s="1"/>
      <c r="B41" s="1"/>
      <c r="C41" s="1" t="s">
        <v>153</v>
      </c>
      <c r="D41" s="36"/>
      <c r="E41" s="36"/>
      <c r="F41" s="43">
        <f>'7. Beginning Balance Sheet'!F43</f>
        <v>0</v>
      </c>
      <c r="G41" s="43"/>
      <c r="H41" s="43"/>
      <c r="I41" s="43">
        <f>'7. Income Statement (1)'!Q71+F41</f>
        <v>0</v>
      </c>
      <c r="J41" s="36"/>
      <c r="K41" s="36"/>
      <c r="L41" s="36"/>
      <c r="M41" s="36"/>
      <c r="N41" s="36"/>
      <c r="O41" s="36"/>
      <c r="P41" s="36"/>
      <c r="Q41" s="7"/>
      <c r="R41" s="7"/>
    </row>
    <row r="42" spans="1:18" ht="12.75" customHeight="1" thickBot="1" x14ac:dyDescent="0.3">
      <c r="A42" s="1"/>
      <c r="B42" s="1"/>
      <c r="C42" s="1" t="s">
        <v>154</v>
      </c>
      <c r="D42" s="36"/>
      <c r="E42" s="36"/>
      <c r="F42" s="47">
        <f>'7. Beginning Balance Sheet'!F44</f>
        <v>0</v>
      </c>
      <c r="G42" s="91"/>
      <c r="H42" s="43"/>
      <c r="I42" s="47">
        <f>'8. Cash Flow Statement (1)'!Q26+F42</f>
        <v>0</v>
      </c>
      <c r="J42" s="36"/>
      <c r="K42" s="36"/>
      <c r="L42" s="36"/>
      <c r="M42" s="36"/>
      <c r="N42" s="36"/>
      <c r="O42" s="36"/>
      <c r="P42" s="36"/>
      <c r="Q42" s="7"/>
      <c r="R42" s="7"/>
    </row>
    <row r="43" spans="1:18" ht="12.75" customHeight="1" x14ac:dyDescent="0.25">
      <c r="A43" s="1"/>
      <c r="B43" s="1" t="s">
        <v>155</v>
      </c>
      <c r="C43" s="1"/>
      <c r="D43" s="36"/>
      <c r="E43" s="36"/>
      <c r="F43" s="43">
        <f>F40+F41-F42</f>
        <v>0</v>
      </c>
      <c r="G43" s="49"/>
      <c r="H43" s="43"/>
      <c r="I43" s="43">
        <f>I40+I41-I42</f>
        <v>0</v>
      </c>
      <c r="J43" s="49"/>
      <c r="K43" s="36"/>
      <c r="L43" s="36"/>
      <c r="M43" s="36"/>
      <c r="N43" s="36"/>
      <c r="O43" s="36"/>
      <c r="P43" s="36"/>
    </row>
    <row r="44" spans="1:18" ht="12.75" customHeight="1" thickBot="1" x14ac:dyDescent="0.3">
      <c r="A44" s="1"/>
      <c r="B44" s="1"/>
      <c r="C44" s="1"/>
      <c r="D44" s="36"/>
      <c r="E44" s="36"/>
      <c r="F44" s="47"/>
      <c r="G44" s="91"/>
      <c r="H44" s="43"/>
      <c r="I44" s="47"/>
      <c r="J44" s="36"/>
      <c r="K44" s="36"/>
      <c r="L44" s="36"/>
      <c r="M44" s="36"/>
      <c r="N44" s="36"/>
      <c r="O44" s="36"/>
      <c r="P44" s="36"/>
    </row>
    <row r="45" spans="1:18" ht="15.75" customHeight="1" thickBot="1" x14ac:dyDescent="0.3">
      <c r="A45" s="1" t="s">
        <v>177</v>
      </c>
      <c r="B45" s="1"/>
      <c r="C45" s="1"/>
      <c r="D45" s="36"/>
      <c r="E45" s="36"/>
      <c r="F45" s="55">
        <f>INT(F37+F43)</f>
        <v>0</v>
      </c>
      <c r="G45" s="98"/>
      <c r="H45" s="43"/>
      <c r="I45" s="55">
        <f>INT(I37+I43)</f>
        <v>0</v>
      </c>
      <c r="J45" s="98"/>
      <c r="K45" s="36"/>
      <c r="L45" s="36"/>
      <c r="M45" s="36"/>
      <c r="N45" s="36"/>
      <c r="O45" s="36"/>
      <c r="P45" s="36"/>
    </row>
    <row r="46" spans="1:18" ht="12.75" customHeight="1" thickTop="1" x14ac:dyDescent="0.25">
      <c r="A46" s="1"/>
      <c r="B46" s="1"/>
      <c r="C46" s="1"/>
      <c r="D46" s="36"/>
      <c r="E46" s="36"/>
      <c r="F46" s="36"/>
      <c r="G46" s="36"/>
      <c r="H46" s="36"/>
      <c r="I46" s="36"/>
      <c r="J46" s="36"/>
      <c r="K46" s="36"/>
      <c r="L46" s="36"/>
      <c r="M46" s="36"/>
      <c r="N46" s="36"/>
      <c r="O46" s="36"/>
      <c r="P46" s="36"/>
    </row>
    <row r="47" spans="1:18" ht="12.75" customHeight="1" x14ac:dyDescent="0.25">
      <c r="A47" s="1"/>
      <c r="B47" s="1"/>
      <c r="C47" s="1"/>
      <c r="D47" s="36"/>
      <c r="E47" s="36"/>
      <c r="F47" s="93" t="str">
        <f>IF(F26=F45,"Statement Balances","Does Not Balance")</f>
        <v>Statement Balances</v>
      </c>
      <c r="G47" s="36"/>
      <c r="H47" s="36"/>
      <c r="I47" s="93" t="str">
        <f>IF(I26-I45=0,"Statement Balances","Does Not Balance")</f>
        <v>Statement Balances</v>
      </c>
      <c r="J47" s="36"/>
      <c r="K47" s="97"/>
      <c r="L47" s="36"/>
      <c r="M47" s="36"/>
      <c r="N47" s="36"/>
      <c r="O47" s="36"/>
      <c r="P47" s="36"/>
    </row>
    <row r="48" spans="1:18" ht="12.75" customHeight="1" x14ac:dyDescent="0.25">
      <c r="A48" s="1"/>
      <c r="B48" s="1"/>
      <c r="C48" s="1"/>
      <c r="D48" s="36"/>
      <c r="E48" s="36"/>
      <c r="F48" s="36"/>
      <c r="G48" s="36"/>
      <c r="H48" s="36"/>
      <c r="I48" s="36"/>
      <c r="J48" s="36"/>
      <c r="K48" s="36"/>
      <c r="L48" s="36"/>
      <c r="M48" s="36"/>
      <c r="N48" s="36"/>
      <c r="O48" s="36"/>
      <c r="P48" s="36"/>
    </row>
    <row r="49" spans="1:18" ht="12.75" customHeight="1" x14ac:dyDescent="0.25">
      <c r="A49" s="1"/>
      <c r="B49" s="1"/>
      <c r="C49" s="1"/>
      <c r="D49" s="36"/>
      <c r="E49" s="36"/>
      <c r="F49" s="36"/>
      <c r="G49" s="36"/>
      <c r="H49" s="36"/>
      <c r="I49" s="36"/>
      <c r="J49" s="36"/>
      <c r="K49" s="36"/>
      <c r="L49" s="36"/>
      <c r="M49" s="36"/>
      <c r="N49" s="36"/>
      <c r="O49" s="36"/>
      <c r="P49" s="36"/>
    </row>
    <row r="50" spans="1:18" ht="12.75" customHeight="1" x14ac:dyDescent="0.2"/>
    <row r="51" spans="1:18" ht="12.75" customHeight="1" x14ac:dyDescent="0.2"/>
    <row r="52" spans="1:18" ht="12.75" customHeight="1" x14ac:dyDescent="0.2">
      <c r="E52" s="12"/>
      <c r="F52" s="12"/>
      <c r="G52" s="12"/>
      <c r="H52" s="12"/>
      <c r="I52" s="12"/>
      <c r="J52" s="12"/>
      <c r="K52" s="12"/>
      <c r="L52" s="12"/>
      <c r="M52" s="12"/>
      <c r="N52" s="12"/>
      <c r="O52" s="12"/>
      <c r="P52" s="12"/>
      <c r="Q52" s="12"/>
      <c r="R52" s="12"/>
    </row>
    <row r="53" spans="1:18" ht="12.75" customHeight="1" x14ac:dyDescent="0.2">
      <c r="E53" s="12"/>
      <c r="F53" s="12"/>
      <c r="G53" s="12"/>
      <c r="H53" s="12"/>
      <c r="I53" s="12"/>
      <c r="J53" s="12"/>
      <c r="K53" s="12"/>
      <c r="L53" s="12"/>
      <c r="M53" s="12"/>
      <c r="N53" s="12"/>
      <c r="O53" s="12"/>
      <c r="P53" s="12"/>
      <c r="Q53" s="12"/>
      <c r="R53" s="12"/>
    </row>
    <row r="54" spans="1:18" ht="12.75" customHeight="1" x14ac:dyDescent="0.2">
      <c r="E54" s="12"/>
      <c r="F54" s="12"/>
      <c r="G54" s="12"/>
      <c r="H54" s="12"/>
      <c r="I54" s="12"/>
      <c r="J54" s="12"/>
      <c r="K54" s="12"/>
      <c r="L54" s="12"/>
      <c r="M54" s="12"/>
      <c r="N54" s="12"/>
      <c r="O54" s="12"/>
      <c r="P54" s="12"/>
      <c r="Q54" s="12"/>
      <c r="R54" s="12"/>
    </row>
    <row r="55" spans="1:18" ht="12.75" customHeight="1" x14ac:dyDescent="0.2">
      <c r="D55" s="7"/>
      <c r="E55" s="12"/>
      <c r="F55" s="12"/>
      <c r="G55" s="12"/>
      <c r="H55" s="12"/>
      <c r="I55" s="12"/>
      <c r="J55" s="12"/>
      <c r="K55" s="12"/>
      <c r="L55" s="12"/>
      <c r="M55" s="12"/>
      <c r="N55" s="12"/>
      <c r="O55" s="12"/>
      <c r="P55" s="12"/>
      <c r="Q55" s="12"/>
      <c r="R55" s="12"/>
    </row>
    <row r="56" spans="1:18" ht="12.75" customHeight="1" x14ac:dyDescent="0.2">
      <c r="D56" s="7"/>
      <c r="E56" s="12"/>
      <c r="F56" s="12"/>
      <c r="G56" s="12"/>
      <c r="H56" s="12"/>
      <c r="I56" s="12"/>
      <c r="J56" s="12"/>
      <c r="K56" s="12"/>
      <c r="L56" s="12"/>
      <c r="M56" s="12"/>
      <c r="N56" s="12"/>
      <c r="O56" s="12"/>
      <c r="P56" s="12"/>
      <c r="Q56" s="12"/>
      <c r="R56" s="12"/>
    </row>
    <row r="57" spans="1:18" ht="12.75" customHeight="1" x14ac:dyDescent="0.2">
      <c r="D57" s="7"/>
      <c r="E57" s="12"/>
      <c r="F57" s="12"/>
      <c r="G57" s="12"/>
      <c r="H57" s="12"/>
      <c r="I57" s="12"/>
      <c r="J57" s="12"/>
      <c r="K57" s="12"/>
      <c r="L57" s="12"/>
      <c r="M57" s="12"/>
      <c r="N57" s="12"/>
      <c r="O57" s="12"/>
      <c r="P57" s="12"/>
      <c r="Q57" s="12"/>
      <c r="R57" s="12"/>
    </row>
    <row r="58" spans="1:18" ht="12.75" customHeight="1" x14ac:dyDescent="0.2">
      <c r="D58" s="7"/>
      <c r="E58" s="12"/>
      <c r="F58" s="12"/>
      <c r="G58" s="12"/>
      <c r="H58" s="12"/>
      <c r="I58" s="12"/>
      <c r="J58" s="12"/>
      <c r="K58" s="12"/>
      <c r="L58" s="12"/>
      <c r="M58" s="12"/>
      <c r="N58" s="12"/>
      <c r="O58" s="12"/>
      <c r="P58" s="12"/>
      <c r="Q58" s="12"/>
      <c r="R58" s="12"/>
    </row>
    <row r="59" spans="1:18" ht="12.75" customHeight="1" x14ac:dyDescent="0.2">
      <c r="D59" s="7"/>
      <c r="E59" s="12"/>
      <c r="F59" s="12"/>
      <c r="G59" s="12"/>
      <c r="H59" s="12"/>
      <c r="I59" s="12"/>
      <c r="J59" s="12"/>
      <c r="K59" s="12"/>
      <c r="L59" s="12"/>
      <c r="M59" s="12"/>
      <c r="N59" s="12"/>
      <c r="O59" s="12"/>
      <c r="P59" s="12"/>
      <c r="Q59" s="12"/>
      <c r="R59" s="12"/>
    </row>
    <row r="60" spans="1:18" ht="12.75" customHeight="1" x14ac:dyDescent="0.2">
      <c r="E60" s="12"/>
      <c r="F60" s="12"/>
      <c r="G60" s="12"/>
      <c r="H60" s="12"/>
      <c r="I60" s="12"/>
      <c r="J60" s="12"/>
      <c r="K60" s="12"/>
      <c r="L60" s="12"/>
      <c r="M60" s="12"/>
      <c r="N60" s="12"/>
      <c r="O60" s="12"/>
      <c r="P60" s="12"/>
      <c r="Q60" s="12"/>
      <c r="R60" s="12"/>
    </row>
    <row r="61" spans="1:18" ht="12.75" customHeight="1" x14ac:dyDescent="0.2">
      <c r="E61" s="12"/>
      <c r="F61" s="12"/>
      <c r="G61" s="12"/>
      <c r="H61" s="12"/>
      <c r="I61" s="12"/>
      <c r="J61" s="12"/>
      <c r="K61" s="12"/>
      <c r="L61" s="12"/>
      <c r="M61" s="12"/>
      <c r="N61" s="12"/>
      <c r="O61" s="12"/>
      <c r="P61" s="12"/>
      <c r="Q61" s="12"/>
      <c r="R61" s="12"/>
    </row>
    <row r="62" spans="1:18" ht="12.75" customHeight="1" x14ac:dyDescent="0.2">
      <c r="E62" s="12"/>
      <c r="F62" s="12"/>
      <c r="G62" s="12"/>
      <c r="H62" s="12"/>
      <c r="I62" s="12"/>
      <c r="J62" s="12"/>
      <c r="K62" s="12"/>
      <c r="L62" s="12"/>
      <c r="M62" s="12"/>
      <c r="N62" s="12"/>
      <c r="O62" s="12"/>
      <c r="P62" s="12"/>
      <c r="Q62" s="12"/>
      <c r="R62" s="12"/>
    </row>
    <row r="63" spans="1:18" ht="12.75" customHeight="1" x14ac:dyDescent="0.2">
      <c r="E63" s="12"/>
      <c r="F63" s="12"/>
      <c r="G63" s="12"/>
      <c r="H63" s="12"/>
      <c r="I63" s="12"/>
      <c r="J63" s="12"/>
      <c r="K63" s="12"/>
      <c r="L63" s="12"/>
      <c r="M63" s="12"/>
      <c r="N63" s="12"/>
      <c r="O63" s="12"/>
      <c r="P63" s="12"/>
      <c r="Q63" s="12"/>
      <c r="R63" s="12"/>
    </row>
    <row r="64" spans="1: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sheetData>
  <sheetProtection sheet="1" objects="1" scenarios="1"/>
  <phoneticPr fontId="4" type="noConversion"/>
  <pageMargins left="0.75" right="0.75" top="1" bottom="1" header="0.5" footer="0.5"/>
  <pageSetup scale="80" orientation="landscape" blackAndWhite="1" horizontalDpi="300" verticalDpi="300"/>
  <headerFooter>
    <oddHeader>&amp;R&amp;K000000&amp;A_x000D_&amp;D_x000D_&amp;T</oddHeader>
    <oddFooter>&amp;L&amp;F&amp;RPage &amp;P of &amp;N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showGridLines="0" zoomScale="90" zoomScaleNormal="90" zoomScalePageLayoutView="90" workbookViewId="0">
      <pane ySplit="4" topLeftCell="A53" activePane="bottomLeft" state="frozen"/>
      <selection pane="bottomLeft" activeCell="E4" sqref="E4:P4"/>
    </sheetView>
  </sheetViews>
  <sheetFormatPr defaultColWidth="8.875" defaultRowHeight="11.4" outlineLevelRow="1" x14ac:dyDescent="0.2"/>
  <cols>
    <col min="1" max="3" width="3" style="6" customWidth="1"/>
    <col min="4" max="4" width="22.75" customWidth="1"/>
    <col min="5" max="16" width="10.75" customWidth="1"/>
    <col min="17" max="17" width="12.75" customWidth="1"/>
  </cols>
  <sheetData>
    <row r="1" spans="1:17" ht="15.6" x14ac:dyDescent="0.3">
      <c r="A1" s="5" t="str">
        <f>'1. Required Start-Up Funds'!A1</f>
        <v>SCORE Financial Template</v>
      </c>
    </row>
    <row r="2" spans="1:17" ht="15.6" x14ac:dyDescent="0.3">
      <c r="A2" s="5" t="s">
        <v>187</v>
      </c>
    </row>
    <row r="3" spans="1:17" ht="12.75" customHeight="1" x14ac:dyDescent="0.25">
      <c r="A3" s="1"/>
      <c r="B3" s="1"/>
      <c r="C3" s="1"/>
      <c r="D3" s="36"/>
      <c r="E3" s="36"/>
      <c r="F3" s="36"/>
      <c r="G3" s="36"/>
      <c r="H3" s="36"/>
      <c r="I3" s="36"/>
      <c r="J3" s="36"/>
      <c r="K3" s="36"/>
      <c r="L3" s="36"/>
      <c r="M3" s="36"/>
      <c r="N3" s="36"/>
      <c r="O3" s="36"/>
      <c r="P3" s="36"/>
      <c r="Q3" s="36"/>
    </row>
    <row r="4" spans="1:17" ht="12.75" customHeight="1" thickBot="1" x14ac:dyDescent="0.3">
      <c r="A4" s="1"/>
      <c r="B4" s="1"/>
      <c r="C4" s="1"/>
      <c r="D4" s="36"/>
      <c r="E4" s="297">
        <f>'4. Projected Sales Forecast'!H4</f>
        <v>1</v>
      </c>
      <c r="F4" s="297">
        <f>'4. Projected Sales Forecast'!I4</f>
        <v>32</v>
      </c>
      <c r="G4" s="297">
        <f>'4. Projected Sales Forecast'!J4</f>
        <v>63</v>
      </c>
      <c r="H4" s="297">
        <f>'4. Projected Sales Forecast'!K4</f>
        <v>94</v>
      </c>
      <c r="I4" s="297">
        <f>'4. Projected Sales Forecast'!L4</f>
        <v>125</v>
      </c>
      <c r="J4" s="297">
        <f>'4. Projected Sales Forecast'!M4</f>
        <v>156</v>
      </c>
      <c r="K4" s="297">
        <f>'4. Projected Sales Forecast'!N4</f>
        <v>187</v>
      </c>
      <c r="L4" s="297">
        <f>'4. Projected Sales Forecast'!O4</f>
        <v>218</v>
      </c>
      <c r="M4" s="297">
        <f>'4. Projected Sales Forecast'!P4</f>
        <v>249</v>
      </c>
      <c r="N4" s="297">
        <f>'4. Projected Sales Forecast'!Q4</f>
        <v>280</v>
      </c>
      <c r="O4" s="297">
        <f>'4. Projected Sales Forecast'!R4</f>
        <v>311</v>
      </c>
      <c r="P4" s="297">
        <f>'4. Projected Sales Forecast'!S4</f>
        <v>342</v>
      </c>
      <c r="Q4" s="38" t="s">
        <v>2</v>
      </c>
    </row>
    <row r="5" spans="1:17" ht="12.75" customHeight="1" thickTop="1" x14ac:dyDescent="0.25">
      <c r="A5" s="1"/>
      <c r="B5" s="1"/>
      <c r="C5" s="1"/>
      <c r="D5" s="36"/>
      <c r="E5" s="36"/>
      <c r="F5" s="36"/>
      <c r="G5" s="36"/>
      <c r="H5" s="36"/>
      <c r="I5" s="36"/>
      <c r="J5" s="36"/>
      <c r="K5" s="36"/>
      <c r="L5" s="36"/>
      <c r="M5" s="36"/>
      <c r="N5" s="36"/>
      <c r="O5" s="36"/>
      <c r="P5" s="36"/>
      <c r="Q5" s="36"/>
    </row>
    <row r="6" spans="1:17" ht="12.75" customHeight="1" outlineLevel="1" x14ac:dyDescent="0.25">
      <c r="A6" s="1" t="s">
        <v>105</v>
      </c>
      <c r="B6" s="1"/>
      <c r="C6" s="1"/>
      <c r="D6" s="36"/>
      <c r="E6" s="36"/>
      <c r="F6" s="36"/>
      <c r="G6" s="36"/>
      <c r="H6" s="36"/>
      <c r="I6" s="36"/>
      <c r="J6" s="36"/>
      <c r="K6" s="36"/>
      <c r="L6" s="36"/>
      <c r="M6" s="36"/>
      <c r="N6" s="36"/>
      <c r="O6" s="36"/>
      <c r="P6" s="36"/>
      <c r="Q6" s="36"/>
    </row>
    <row r="7" spans="1:17" ht="12.75" customHeight="1" outlineLevel="1" x14ac:dyDescent="0.25">
      <c r="A7" s="1"/>
      <c r="B7" s="1" t="str">
        <f>'4. Projected Sales Forecast'!A6</f>
        <v>Product/Service A</v>
      </c>
      <c r="C7" s="1"/>
      <c r="D7" s="36"/>
      <c r="E7" s="43">
        <f>'4. Projected Sales Forecast'!$E$7*'4. Projected Sales Forecast'!H13</f>
        <v>0</v>
      </c>
      <c r="F7" s="43">
        <f>'4. Projected Sales Forecast'!$E$7*'4. Projected Sales Forecast'!I13</f>
        <v>0</v>
      </c>
      <c r="G7" s="43">
        <f>'4. Projected Sales Forecast'!$E$7*'4. Projected Sales Forecast'!J13</f>
        <v>0</v>
      </c>
      <c r="H7" s="43">
        <f>'4. Projected Sales Forecast'!$E$7*'4. Projected Sales Forecast'!K13</f>
        <v>0</v>
      </c>
      <c r="I7" s="43">
        <f>'4. Projected Sales Forecast'!$E$7*'4. Projected Sales Forecast'!L13</f>
        <v>0</v>
      </c>
      <c r="J7" s="43">
        <f>'4. Projected Sales Forecast'!$E$7*'4. Projected Sales Forecast'!M13</f>
        <v>0</v>
      </c>
      <c r="K7" s="43">
        <f>'4. Projected Sales Forecast'!$E$7*'4. Projected Sales Forecast'!N13</f>
        <v>0</v>
      </c>
      <c r="L7" s="43">
        <f>'4. Projected Sales Forecast'!$E$7*'4. Projected Sales Forecast'!O13</f>
        <v>0</v>
      </c>
      <c r="M7" s="43">
        <f>'4. Projected Sales Forecast'!$E$7*'4. Projected Sales Forecast'!P13</f>
        <v>0</v>
      </c>
      <c r="N7" s="43">
        <f>'4. Projected Sales Forecast'!$E$7*'4. Projected Sales Forecast'!Q13</f>
        <v>0</v>
      </c>
      <c r="O7" s="43">
        <f>'4. Projected Sales Forecast'!$E$7*'4. Projected Sales Forecast'!R13</f>
        <v>0</v>
      </c>
      <c r="P7" s="43">
        <f>'4. Projected Sales Forecast'!$E$7*'4. Projected Sales Forecast'!S13</f>
        <v>0</v>
      </c>
      <c r="Q7" s="51">
        <f t="shared" ref="Q7:Q12" si="0">SUM(E7:P7)</f>
        <v>0</v>
      </c>
    </row>
    <row r="8" spans="1:17" ht="12.75" customHeight="1" outlineLevel="1" x14ac:dyDescent="0.25">
      <c r="A8" s="1"/>
      <c r="B8" s="1" t="str">
        <f>'4. Projected Sales Forecast'!A28</f>
        <v>Product/Service B</v>
      </c>
      <c r="C8" s="1"/>
      <c r="D8" s="36"/>
      <c r="E8" s="43">
        <f>'4. Projected Sales Forecast'!$E$29*'4. Projected Sales Forecast'!H35</f>
        <v>0</v>
      </c>
      <c r="F8" s="43">
        <f>'4. Projected Sales Forecast'!$E$29*'4. Projected Sales Forecast'!I35</f>
        <v>0</v>
      </c>
      <c r="G8" s="43">
        <f>'4. Projected Sales Forecast'!$E$29*'4. Projected Sales Forecast'!J35</f>
        <v>0</v>
      </c>
      <c r="H8" s="43">
        <f>'4. Projected Sales Forecast'!$E$29*'4. Projected Sales Forecast'!K35</f>
        <v>0</v>
      </c>
      <c r="I8" s="43">
        <f>'4. Projected Sales Forecast'!$E$29*'4. Projected Sales Forecast'!L35</f>
        <v>0</v>
      </c>
      <c r="J8" s="43">
        <f>'4. Projected Sales Forecast'!$E$29*'4. Projected Sales Forecast'!M35</f>
        <v>0</v>
      </c>
      <c r="K8" s="43">
        <f>'4. Projected Sales Forecast'!$E$29*'4. Projected Sales Forecast'!N35</f>
        <v>0</v>
      </c>
      <c r="L8" s="43">
        <f>'4. Projected Sales Forecast'!$E$29*'4. Projected Sales Forecast'!O35</f>
        <v>0</v>
      </c>
      <c r="M8" s="43">
        <f>'4. Projected Sales Forecast'!$E$29*'4. Projected Sales Forecast'!P35</f>
        <v>0</v>
      </c>
      <c r="N8" s="43">
        <f>'4. Projected Sales Forecast'!$E$29*'4. Projected Sales Forecast'!Q35</f>
        <v>0</v>
      </c>
      <c r="O8" s="43">
        <f>'4. Projected Sales Forecast'!$E$29*'4. Projected Sales Forecast'!R35</f>
        <v>0</v>
      </c>
      <c r="P8" s="43">
        <f>'4. Projected Sales Forecast'!$E$29*'4. Projected Sales Forecast'!S35</f>
        <v>0</v>
      </c>
      <c r="Q8" s="51">
        <f t="shared" si="0"/>
        <v>0</v>
      </c>
    </row>
    <row r="9" spans="1:17" ht="12.75" customHeight="1" outlineLevel="1" x14ac:dyDescent="0.25">
      <c r="A9" s="1"/>
      <c r="B9" s="1" t="str">
        <f>IF('5a. Projected Sales Forecast'!E7&gt;0,'5a. Projected Sales Forecast'!A6,"")</f>
        <v/>
      </c>
      <c r="C9" s="1"/>
      <c r="D9" s="36"/>
      <c r="E9" s="43" t="str">
        <f>IF('5a. Projected Sales Forecast'!$E$7&gt;0,'5a. Projected Sales Forecast'!$E$7*'5a. Projected Sales Forecast'!H13,"")</f>
        <v/>
      </c>
      <c r="F9" s="43" t="str">
        <f>IF('5a. Projected Sales Forecast'!$E$7&gt;0,'5a. Projected Sales Forecast'!$E$7*'5a. Projected Sales Forecast'!I13,"")</f>
        <v/>
      </c>
      <c r="G9" s="43" t="str">
        <f>IF('5a. Projected Sales Forecast'!$E$7&gt;0,'5a. Projected Sales Forecast'!$E$7*'5a. Projected Sales Forecast'!J13,"")</f>
        <v/>
      </c>
      <c r="H9" s="43" t="str">
        <f>IF('5a. Projected Sales Forecast'!$E$7&gt;0,'5a. Projected Sales Forecast'!$E$7*'5a. Projected Sales Forecast'!K13,"")</f>
        <v/>
      </c>
      <c r="I9" s="43" t="str">
        <f>IF('5a. Projected Sales Forecast'!$E$7&gt;0,'5a. Projected Sales Forecast'!$E$7*'5a. Projected Sales Forecast'!L13,"")</f>
        <v/>
      </c>
      <c r="J9" s="43" t="str">
        <f>IF('5a. Projected Sales Forecast'!$E$7&gt;0,'5a. Projected Sales Forecast'!$E$7*'5a. Projected Sales Forecast'!M13,"")</f>
        <v/>
      </c>
      <c r="K9" s="43" t="str">
        <f>IF('5a. Projected Sales Forecast'!$E$7&gt;0,'5a. Projected Sales Forecast'!$E$7*'5a. Projected Sales Forecast'!N13,"")</f>
        <v/>
      </c>
      <c r="L9" s="43" t="str">
        <f>IF('5a. Projected Sales Forecast'!$E$7&gt;0,'5a. Projected Sales Forecast'!$E$7*'5a. Projected Sales Forecast'!O13,"")</f>
        <v/>
      </c>
      <c r="M9" s="43" t="str">
        <f>IF('5a. Projected Sales Forecast'!$E$7&gt;0,'5a. Projected Sales Forecast'!$E$7*'5a. Projected Sales Forecast'!P13,"")</f>
        <v/>
      </c>
      <c r="N9" s="43" t="str">
        <f>IF('5a. Projected Sales Forecast'!$E$7&gt;0,'5a. Projected Sales Forecast'!$E$7*'5a. Projected Sales Forecast'!Q13,"")</f>
        <v/>
      </c>
      <c r="O9" s="43" t="str">
        <f>IF('5a. Projected Sales Forecast'!$E$7&gt;0,'5a. Projected Sales Forecast'!$E$7*'5a. Projected Sales Forecast'!R13,"")</f>
        <v/>
      </c>
      <c r="P9" s="43" t="str">
        <f>IF('5a. Projected Sales Forecast'!$E$7&gt;0,'5a. Projected Sales Forecast'!$E$7*'5a. Projected Sales Forecast'!S13,"")</f>
        <v/>
      </c>
      <c r="Q9" s="51">
        <f t="shared" si="0"/>
        <v>0</v>
      </c>
    </row>
    <row r="10" spans="1:17" ht="12.75" customHeight="1" outlineLevel="1" x14ac:dyDescent="0.25">
      <c r="A10" s="1"/>
      <c r="B10" s="1" t="str">
        <f>IF('5a. Projected Sales Forecast'!E29&gt;0,'5a. Projected Sales Forecast'!A28,"")</f>
        <v/>
      </c>
      <c r="C10" s="1"/>
      <c r="D10" s="36"/>
      <c r="E10" s="43" t="str">
        <f>IF('5a. Projected Sales Forecast'!$E$29&gt;0,'5a. Projected Sales Forecast'!$E$29*'5a. Projected Sales Forecast'!H35,"")</f>
        <v/>
      </c>
      <c r="F10" s="43" t="str">
        <f>IF('5a. Projected Sales Forecast'!$E$29&gt;0,'5a. Projected Sales Forecast'!$E$29*'5a. Projected Sales Forecast'!I35,"")</f>
        <v/>
      </c>
      <c r="G10" s="43" t="str">
        <f>IF('5a. Projected Sales Forecast'!$E$29&gt;0,'5a. Projected Sales Forecast'!$E$29*'5a. Projected Sales Forecast'!J35,"")</f>
        <v/>
      </c>
      <c r="H10" s="43" t="str">
        <f>IF('5a. Projected Sales Forecast'!$E$29&gt;0,'5a. Projected Sales Forecast'!$E$29*'5a. Projected Sales Forecast'!K35,"")</f>
        <v/>
      </c>
      <c r="I10" s="43" t="str">
        <f>IF('5a. Projected Sales Forecast'!$E$29&gt;0,'5a. Projected Sales Forecast'!$E$29*'5a. Projected Sales Forecast'!L35,"")</f>
        <v/>
      </c>
      <c r="J10" s="43" t="str">
        <f>IF('5a. Projected Sales Forecast'!$E$29&gt;0,'5a. Projected Sales Forecast'!$E$29*'5a. Projected Sales Forecast'!M35,"")</f>
        <v/>
      </c>
      <c r="K10" s="43" t="str">
        <f>IF('5a. Projected Sales Forecast'!$E$29&gt;0,'5a. Projected Sales Forecast'!$E$29*'5a. Projected Sales Forecast'!N35,"")</f>
        <v/>
      </c>
      <c r="L10" s="43" t="str">
        <f>IF('5a. Projected Sales Forecast'!$E$29&gt;0,'5a. Projected Sales Forecast'!$E$29*'5a. Projected Sales Forecast'!O35,"")</f>
        <v/>
      </c>
      <c r="M10" s="43" t="str">
        <f>IF('5a. Projected Sales Forecast'!$E$29&gt;0,'5a. Projected Sales Forecast'!$E$29*'5a. Projected Sales Forecast'!P35,"")</f>
        <v/>
      </c>
      <c r="N10" s="43" t="str">
        <f>IF('5a. Projected Sales Forecast'!$E$29&gt;0,'5a. Projected Sales Forecast'!$E$29*'5a. Projected Sales Forecast'!Q35,"")</f>
        <v/>
      </c>
      <c r="O10" s="43" t="str">
        <f>IF('5a. Projected Sales Forecast'!$E$29&gt;0,'5a. Projected Sales Forecast'!$E$29*'5a. Projected Sales Forecast'!R35,"")</f>
        <v/>
      </c>
      <c r="P10" s="43" t="str">
        <f>IF('5a. Projected Sales Forecast'!$E$29&gt;0,'5a. Projected Sales Forecast'!$E$29*'5a. Projected Sales Forecast'!S35,"")</f>
        <v/>
      </c>
      <c r="Q10" s="51">
        <f t="shared" si="0"/>
        <v>0</v>
      </c>
    </row>
    <row r="11" spans="1:17" ht="12.75" customHeight="1" outlineLevel="1" x14ac:dyDescent="0.25">
      <c r="A11" s="1"/>
      <c r="B11" s="1" t="str">
        <f>IF('5b. Projected Sales Forecast'!E7&gt;0,'5b. Projected Sales Forecast'!A6,"")</f>
        <v/>
      </c>
      <c r="C11" s="1"/>
      <c r="D11" s="36"/>
      <c r="E11" s="43" t="str">
        <f>IF('5b. Projected Sales Forecast'!$E$7&gt;0,'5b. Projected Sales Forecast'!$E$7*'5b. Projected Sales Forecast'!H13,"")</f>
        <v/>
      </c>
      <c r="F11" s="43" t="str">
        <f>IF('5b. Projected Sales Forecast'!$E$7&gt;0,'5b. Projected Sales Forecast'!$E$7*'5b. Projected Sales Forecast'!I13,"")</f>
        <v/>
      </c>
      <c r="G11" s="43" t="str">
        <f>IF('5b. Projected Sales Forecast'!$E$7&gt;0,'5b. Projected Sales Forecast'!$E$7*'5b. Projected Sales Forecast'!J13,"")</f>
        <v/>
      </c>
      <c r="H11" s="43" t="str">
        <f>IF('5b. Projected Sales Forecast'!$E$7&gt;0,'5b. Projected Sales Forecast'!$E$7*'5b. Projected Sales Forecast'!K13,"")</f>
        <v/>
      </c>
      <c r="I11" s="43" t="str">
        <f>IF('5b. Projected Sales Forecast'!$E$7&gt;0,'5b. Projected Sales Forecast'!$E$7*'5b. Projected Sales Forecast'!L13,"")</f>
        <v/>
      </c>
      <c r="J11" s="43" t="str">
        <f>IF('5b. Projected Sales Forecast'!$E$7&gt;0,'5b. Projected Sales Forecast'!$E$7*'5b. Projected Sales Forecast'!M13,"")</f>
        <v/>
      </c>
      <c r="K11" s="43" t="str">
        <f>IF('5b. Projected Sales Forecast'!$E$7&gt;0,'5b. Projected Sales Forecast'!$E$7*'5b. Projected Sales Forecast'!N13,"")</f>
        <v/>
      </c>
      <c r="L11" s="43" t="str">
        <f>IF('5b. Projected Sales Forecast'!$E$7&gt;0,'5b. Projected Sales Forecast'!$E$7*'5b. Projected Sales Forecast'!O13,"")</f>
        <v/>
      </c>
      <c r="M11" s="43" t="str">
        <f>IF('5b. Projected Sales Forecast'!$E$7&gt;0,'5b. Projected Sales Forecast'!$E$7*'5b. Projected Sales Forecast'!P13,"")</f>
        <v/>
      </c>
      <c r="N11" s="43" t="str">
        <f>IF('5b. Projected Sales Forecast'!$E$7&gt;0,'5b. Projected Sales Forecast'!$E$7*'5b. Projected Sales Forecast'!Q13,"")</f>
        <v/>
      </c>
      <c r="O11" s="43" t="str">
        <f>IF('5b. Projected Sales Forecast'!$E$7&gt;0,'5b. Projected Sales Forecast'!$E$7*'5b. Projected Sales Forecast'!R13,"")</f>
        <v/>
      </c>
      <c r="P11" s="43" t="str">
        <f>IF('5b. Projected Sales Forecast'!$E$7&gt;0,'5b. Projected Sales Forecast'!$E$7*'5b. Projected Sales Forecast'!S13,"")</f>
        <v/>
      </c>
      <c r="Q11" s="51">
        <f t="shared" si="0"/>
        <v>0</v>
      </c>
    </row>
    <row r="12" spans="1:17" ht="12.75" customHeight="1" outlineLevel="1" thickBot="1" x14ac:dyDescent="0.3">
      <c r="A12" s="1"/>
      <c r="B12" s="1" t="str">
        <f>IF('5b. Projected Sales Forecast'!E29&gt;0,'5b. Projected Sales Forecast'!A28,"")</f>
        <v/>
      </c>
      <c r="C12" s="1"/>
      <c r="D12" s="36"/>
      <c r="E12" s="47" t="str">
        <f>IF('5b. Projected Sales Forecast'!$E$29&gt;0,'5b. Projected Sales Forecast'!$E$29*'5b. Projected Sales Forecast'!H35,"")</f>
        <v/>
      </c>
      <c r="F12" s="47" t="str">
        <f>IF('5b. Projected Sales Forecast'!$E$29&gt;0,'5b. Projected Sales Forecast'!$E$29*'5b. Projected Sales Forecast'!I35,"")</f>
        <v/>
      </c>
      <c r="G12" s="47" t="str">
        <f>IF('5b. Projected Sales Forecast'!$E$29&gt;0,'5b. Projected Sales Forecast'!$E$29*'5b. Projected Sales Forecast'!J35,"")</f>
        <v/>
      </c>
      <c r="H12" s="47" t="str">
        <f>IF('5b. Projected Sales Forecast'!$E$29&gt;0,'5b. Projected Sales Forecast'!$E$29*'5b. Projected Sales Forecast'!K35,"")</f>
        <v/>
      </c>
      <c r="I12" s="47" t="str">
        <f>IF('5b. Projected Sales Forecast'!$E$29&gt;0,'5b. Projected Sales Forecast'!$E$29*'5b. Projected Sales Forecast'!L35,"")</f>
        <v/>
      </c>
      <c r="J12" s="47" t="str">
        <f>IF('5b. Projected Sales Forecast'!$E$29&gt;0,'5b. Projected Sales Forecast'!$E$29*'5b. Projected Sales Forecast'!M35,"")</f>
        <v/>
      </c>
      <c r="K12" s="47" t="str">
        <f>IF('5b. Projected Sales Forecast'!$E$29&gt;0,'5b. Projected Sales Forecast'!$E$29*'5b. Projected Sales Forecast'!N35,"")</f>
        <v/>
      </c>
      <c r="L12" s="47" t="str">
        <f>IF('5b. Projected Sales Forecast'!$E$29&gt;0,'5b. Projected Sales Forecast'!$E$29*'5b. Projected Sales Forecast'!O35,"")</f>
        <v/>
      </c>
      <c r="M12" s="47" t="str">
        <f>IF('5b. Projected Sales Forecast'!$E$29&gt;0,'5b. Projected Sales Forecast'!$E$29*'5b. Projected Sales Forecast'!P35,"")</f>
        <v/>
      </c>
      <c r="N12" s="47" t="str">
        <f>IF('5b. Projected Sales Forecast'!$E$29&gt;0,'5b. Projected Sales Forecast'!$E$29*'5b. Projected Sales Forecast'!Q35,"")</f>
        <v/>
      </c>
      <c r="O12" s="47" t="str">
        <f>IF('5b. Projected Sales Forecast'!$E$29&gt;0,'5b. Projected Sales Forecast'!$E$29*'5b. Projected Sales Forecast'!R35,"")</f>
        <v/>
      </c>
      <c r="P12" s="47" t="str">
        <f>IF('5b. Projected Sales Forecast'!$E$29&gt;0,'5b. Projected Sales Forecast'!$E$29*'5b. Projected Sales Forecast'!S35,"")</f>
        <v/>
      </c>
      <c r="Q12" s="94">
        <f t="shared" si="0"/>
        <v>0</v>
      </c>
    </row>
    <row r="13" spans="1:17" ht="12.75" customHeight="1" x14ac:dyDescent="0.25">
      <c r="A13" s="1" t="s">
        <v>106</v>
      </c>
      <c r="B13" s="1"/>
      <c r="C13" s="1"/>
      <c r="D13" s="36"/>
      <c r="E13" s="51">
        <f t="shared" ref="E13:Q13" si="1">SUM(E7:E12)</f>
        <v>0</v>
      </c>
      <c r="F13" s="51">
        <f t="shared" si="1"/>
        <v>0</v>
      </c>
      <c r="G13" s="51">
        <f t="shared" si="1"/>
        <v>0</v>
      </c>
      <c r="H13" s="51">
        <f t="shared" si="1"/>
        <v>0</v>
      </c>
      <c r="I13" s="51">
        <f t="shared" si="1"/>
        <v>0</v>
      </c>
      <c r="J13" s="51">
        <f t="shared" si="1"/>
        <v>0</v>
      </c>
      <c r="K13" s="51">
        <f t="shared" si="1"/>
        <v>0</v>
      </c>
      <c r="L13" s="51">
        <f t="shared" si="1"/>
        <v>0</v>
      </c>
      <c r="M13" s="51">
        <f t="shared" si="1"/>
        <v>0</v>
      </c>
      <c r="N13" s="51">
        <f t="shared" si="1"/>
        <v>0</v>
      </c>
      <c r="O13" s="51">
        <f t="shared" si="1"/>
        <v>0</v>
      </c>
      <c r="P13" s="51">
        <f t="shared" si="1"/>
        <v>0</v>
      </c>
      <c r="Q13" s="51">
        <f t="shared" si="1"/>
        <v>0</v>
      </c>
    </row>
    <row r="14" spans="1:17" ht="12.75" customHeight="1" x14ac:dyDescent="0.25">
      <c r="A14" s="1"/>
      <c r="B14" s="1"/>
      <c r="C14" s="1"/>
      <c r="D14" s="36"/>
      <c r="E14" s="36"/>
      <c r="F14" s="36"/>
      <c r="G14" s="36"/>
      <c r="H14" s="36"/>
      <c r="I14" s="36"/>
      <c r="J14" s="36"/>
      <c r="K14" s="36"/>
      <c r="L14" s="36"/>
      <c r="M14" s="36"/>
      <c r="N14" s="36"/>
      <c r="O14" s="36"/>
      <c r="P14" s="36"/>
      <c r="Q14" s="36"/>
    </row>
    <row r="15" spans="1:17" ht="12.75" customHeight="1" outlineLevel="1" x14ac:dyDescent="0.25">
      <c r="A15" s="1" t="s">
        <v>107</v>
      </c>
      <c r="B15" s="1"/>
      <c r="C15" s="1"/>
      <c r="D15" s="36"/>
      <c r="E15" s="43"/>
      <c r="F15" s="43"/>
      <c r="G15" s="43"/>
      <c r="H15" s="43"/>
      <c r="I15" s="43"/>
      <c r="J15" s="43"/>
      <c r="K15" s="43"/>
      <c r="L15" s="43"/>
      <c r="M15" s="43"/>
      <c r="N15" s="43"/>
      <c r="O15" s="43"/>
      <c r="P15" s="43"/>
      <c r="Q15" s="43"/>
    </row>
    <row r="16" spans="1:17" ht="12.75" customHeight="1" outlineLevel="1" x14ac:dyDescent="0.25">
      <c r="A16" s="1"/>
      <c r="B16" s="1" t="str">
        <f t="shared" ref="B16:B21" si="2">B7</f>
        <v>Product/Service A</v>
      </c>
      <c r="C16" s="1"/>
      <c r="D16" s="36"/>
      <c r="E16" s="43">
        <f>'4. Projected Sales Forecast'!$E$8*'4. Projected Sales Forecast'!H13</f>
        <v>0</v>
      </c>
      <c r="F16" s="43">
        <f>'4. Projected Sales Forecast'!$E$8*'4. Projected Sales Forecast'!I13</f>
        <v>0</v>
      </c>
      <c r="G16" s="43">
        <f>'4. Projected Sales Forecast'!$E$8*'4. Projected Sales Forecast'!J13</f>
        <v>0</v>
      </c>
      <c r="H16" s="43">
        <f>'4. Projected Sales Forecast'!$E$8*'4. Projected Sales Forecast'!K13</f>
        <v>0</v>
      </c>
      <c r="I16" s="43">
        <f>'4. Projected Sales Forecast'!$E$8*'4. Projected Sales Forecast'!L13</f>
        <v>0</v>
      </c>
      <c r="J16" s="43">
        <f>'4. Projected Sales Forecast'!$E$8*'4. Projected Sales Forecast'!M13</f>
        <v>0</v>
      </c>
      <c r="K16" s="43">
        <f>'4. Projected Sales Forecast'!$E$8*'4. Projected Sales Forecast'!N13</f>
        <v>0</v>
      </c>
      <c r="L16" s="43">
        <f>'4. Projected Sales Forecast'!$E$8*'4. Projected Sales Forecast'!O13</f>
        <v>0</v>
      </c>
      <c r="M16" s="43">
        <f>'4. Projected Sales Forecast'!$E$8*'4. Projected Sales Forecast'!P13</f>
        <v>0</v>
      </c>
      <c r="N16" s="43">
        <f>'4. Projected Sales Forecast'!$E$8*'4. Projected Sales Forecast'!Q13</f>
        <v>0</v>
      </c>
      <c r="O16" s="43">
        <f>'4. Projected Sales Forecast'!$E$8*'4. Projected Sales Forecast'!R13</f>
        <v>0</v>
      </c>
      <c r="P16" s="43">
        <f>'4. Projected Sales Forecast'!$E$8*'4. Projected Sales Forecast'!S13</f>
        <v>0</v>
      </c>
      <c r="Q16" s="43">
        <f t="shared" ref="Q16:Q21" si="3">SUM(E16:P16)</f>
        <v>0</v>
      </c>
    </row>
    <row r="17" spans="1:17" ht="12.75" customHeight="1" outlineLevel="1" x14ac:dyDescent="0.25">
      <c r="A17" s="1"/>
      <c r="B17" s="1" t="str">
        <f t="shared" si="2"/>
        <v>Product/Service B</v>
      </c>
      <c r="C17" s="1"/>
      <c r="D17" s="36"/>
      <c r="E17" s="51">
        <f>'4. Projected Sales Forecast'!$E$30*'4. Projected Sales Forecast'!H35</f>
        <v>0</v>
      </c>
      <c r="F17" s="51">
        <f>'4. Projected Sales Forecast'!$E$30*'4. Projected Sales Forecast'!I35</f>
        <v>0</v>
      </c>
      <c r="G17" s="51">
        <f>'4. Projected Sales Forecast'!$E$30*'4. Projected Sales Forecast'!J35</f>
        <v>0</v>
      </c>
      <c r="H17" s="51">
        <f>'4. Projected Sales Forecast'!$E$30*'4. Projected Sales Forecast'!K35</f>
        <v>0</v>
      </c>
      <c r="I17" s="51">
        <f>'4. Projected Sales Forecast'!$E$30*'4. Projected Sales Forecast'!L35</f>
        <v>0</v>
      </c>
      <c r="J17" s="51">
        <f>'4. Projected Sales Forecast'!$E$30*'4. Projected Sales Forecast'!M35</f>
        <v>0</v>
      </c>
      <c r="K17" s="51">
        <f>'4. Projected Sales Forecast'!$E$30*'4. Projected Sales Forecast'!N35</f>
        <v>0</v>
      </c>
      <c r="L17" s="51">
        <f>'4. Projected Sales Forecast'!$E$30*'4. Projected Sales Forecast'!O35</f>
        <v>0</v>
      </c>
      <c r="M17" s="51">
        <f>'4. Projected Sales Forecast'!$E$30*'4. Projected Sales Forecast'!P35</f>
        <v>0</v>
      </c>
      <c r="N17" s="51">
        <f>'4. Projected Sales Forecast'!$E$30*'4. Projected Sales Forecast'!Q35</f>
        <v>0</v>
      </c>
      <c r="O17" s="51">
        <f>'4. Projected Sales Forecast'!$E$30*'4. Projected Sales Forecast'!R35</f>
        <v>0</v>
      </c>
      <c r="P17" s="51">
        <f>'4. Projected Sales Forecast'!$E$30*'4. Projected Sales Forecast'!S35</f>
        <v>0</v>
      </c>
      <c r="Q17" s="43">
        <f t="shared" si="3"/>
        <v>0</v>
      </c>
    </row>
    <row r="18" spans="1:17" ht="12.75" customHeight="1" outlineLevel="1" x14ac:dyDescent="0.25">
      <c r="A18" s="1"/>
      <c r="B18" s="1" t="str">
        <f t="shared" si="2"/>
        <v/>
      </c>
      <c r="C18" s="1"/>
      <c r="D18" s="36"/>
      <c r="E18" s="51" t="str">
        <f>IF('5a. Projected Sales Forecast'!$E$8&gt;0,'5a. Projected Sales Forecast'!$E$8*'5a. Projected Sales Forecast'!H$13,"")</f>
        <v/>
      </c>
      <c r="F18" s="51" t="str">
        <f>IF('5a. Projected Sales Forecast'!$E$8&gt;0,'5a. Projected Sales Forecast'!$E$8*'5a. Projected Sales Forecast'!I$13,"")</f>
        <v/>
      </c>
      <c r="G18" s="51" t="str">
        <f>IF('5a. Projected Sales Forecast'!$E$8&gt;0,'5a. Projected Sales Forecast'!$E$8*'5a. Projected Sales Forecast'!J$13,"")</f>
        <v/>
      </c>
      <c r="H18" s="51" t="str">
        <f>IF('5a. Projected Sales Forecast'!$E$8&gt;0,'5a. Projected Sales Forecast'!$E$8*'5a. Projected Sales Forecast'!K$13,"")</f>
        <v/>
      </c>
      <c r="I18" s="51" t="str">
        <f>IF('5a. Projected Sales Forecast'!$E$8&gt;0,'5a. Projected Sales Forecast'!$E$8*'5a. Projected Sales Forecast'!L$13,"")</f>
        <v/>
      </c>
      <c r="J18" s="51" t="str">
        <f>IF('5a. Projected Sales Forecast'!$E$8&gt;0,'5a. Projected Sales Forecast'!$E$8*'5a. Projected Sales Forecast'!M$13,"")</f>
        <v/>
      </c>
      <c r="K18" s="51" t="str">
        <f>IF('5a. Projected Sales Forecast'!$E$8&gt;0,'5a. Projected Sales Forecast'!$E$8*'5a. Projected Sales Forecast'!N$13,"")</f>
        <v/>
      </c>
      <c r="L18" s="51" t="str">
        <f>IF('5a. Projected Sales Forecast'!$E$8&gt;0,'5a. Projected Sales Forecast'!$E$8*'5a. Projected Sales Forecast'!O$13,"")</f>
        <v/>
      </c>
      <c r="M18" s="51" t="str">
        <f>IF('5a. Projected Sales Forecast'!$E$8&gt;0,'5a. Projected Sales Forecast'!$E$8*'5a. Projected Sales Forecast'!P$13,"")</f>
        <v/>
      </c>
      <c r="N18" s="51" t="str">
        <f>IF('5a. Projected Sales Forecast'!$E$8&gt;0,'5a. Projected Sales Forecast'!$E$8*'5a. Projected Sales Forecast'!Q$13,"")</f>
        <v/>
      </c>
      <c r="O18" s="51" t="str">
        <f>IF('5a. Projected Sales Forecast'!$E$8&gt;0,'5a. Projected Sales Forecast'!$E$8*'5a. Projected Sales Forecast'!R$13,"")</f>
        <v/>
      </c>
      <c r="P18" s="51" t="str">
        <f>IF('5a. Projected Sales Forecast'!$E$8&gt;0,'5a. Projected Sales Forecast'!$E$8*'5a. Projected Sales Forecast'!S$13,"")</f>
        <v/>
      </c>
      <c r="Q18" s="43">
        <f t="shared" si="3"/>
        <v>0</v>
      </c>
    </row>
    <row r="19" spans="1:17" ht="12.75" customHeight="1" outlineLevel="1" x14ac:dyDescent="0.25">
      <c r="A19" s="1"/>
      <c r="B19" s="1" t="str">
        <f t="shared" si="2"/>
        <v/>
      </c>
      <c r="C19" s="1"/>
      <c r="D19" s="36"/>
      <c r="E19" s="91" t="str">
        <f>IF('5a. Projected Sales Forecast'!$E$30&gt;0,'5a. Projected Sales Forecast'!$E$30*'5a. Projected Sales Forecast'!H$35,"")</f>
        <v/>
      </c>
      <c r="F19" s="91" t="str">
        <f>IF('5a. Projected Sales Forecast'!$E$30&gt;0,'5a. Projected Sales Forecast'!$E$30*'5a. Projected Sales Forecast'!I$35,"")</f>
        <v/>
      </c>
      <c r="G19" s="91" t="str">
        <f>IF('5a. Projected Sales Forecast'!$E$30&gt;0,'5a. Projected Sales Forecast'!$E$30*'5a. Projected Sales Forecast'!J$35,"")</f>
        <v/>
      </c>
      <c r="H19" s="91" t="str">
        <f>IF('5a. Projected Sales Forecast'!$E$30&gt;0,'5a. Projected Sales Forecast'!$E$30*'5a. Projected Sales Forecast'!K$35,"")</f>
        <v/>
      </c>
      <c r="I19" s="91" t="str">
        <f>IF('5a. Projected Sales Forecast'!$E$30&gt;0,'5a. Projected Sales Forecast'!$E$30*'5a. Projected Sales Forecast'!L$35,"")</f>
        <v/>
      </c>
      <c r="J19" s="91" t="str">
        <f>IF('5a. Projected Sales Forecast'!$E$30&gt;0,'5a. Projected Sales Forecast'!$E$30*'5a. Projected Sales Forecast'!M$35,"")</f>
        <v/>
      </c>
      <c r="K19" s="91" t="str">
        <f>IF('5a. Projected Sales Forecast'!$E$30&gt;0,'5a. Projected Sales Forecast'!$E$30*'5a. Projected Sales Forecast'!N$35,"")</f>
        <v/>
      </c>
      <c r="L19" s="91" t="str">
        <f>IF('5a. Projected Sales Forecast'!$E$30&gt;0,'5a. Projected Sales Forecast'!$E$30*'5a. Projected Sales Forecast'!O$35,"")</f>
        <v/>
      </c>
      <c r="M19" s="91" t="str">
        <f>IF('5a. Projected Sales Forecast'!$E$30&gt;0,'5a. Projected Sales Forecast'!$E$30*'5a. Projected Sales Forecast'!P$35,"")</f>
        <v/>
      </c>
      <c r="N19" s="91" t="str">
        <f>IF('5a. Projected Sales Forecast'!$E$30&gt;0,'5a. Projected Sales Forecast'!$E$30*'5a. Projected Sales Forecast'!Q$35,"")</f>
        <v/>
      </c>
      <c r="O19" s="91" t="str">
        <f>IF('5a. Projected Sales Forecast'!$E$30&gt;0,'5a. Projected Sales Forecast'!$E$30*'5a. Projected Sales Forecast'!R$35,"")</f>
        <v/>
      </c>
      <c r="P19" s="91" t="str">
        <f>IF('5a. Projected Sales Forecast'!$E$30&gt;0,'5a. Projected Sales Forecast'!$E$30*'5a. Projected Sales Forecast'!S$35,"")</f>
        <v/>
      </c>
      <c r="Q19" s="43">
        <f t="shared" si="3"/>
        <v>0</v>
      </c>
    </row>
    <row r="20" spans="1:17" ht="12.75" customHeight="1" outlineLevel="1" x14ac:dyDescent="0.25">
      <c r="A20" s="1"/>
      <c r="B20" s="1" t="str">
        <f t="shared" si="2"/>
        <v/>
      </c>
      <c r="C20" s="1"/>
      <c r="D20" s="36"/>
      <c r="E20" s="91" t="str">
        <f>IF('5b. Projected Sales Forecast'!$E$8&gt;0,'5b. Projected Sales Forecast'!$E$8*'5b. Projected Sales Forecast'!H$13,"")</f>
        <v/>
      </c>
      <c r="F20" s="91" t="str">
        <f>IF('5b. Projected Sales Forecast'!$E$8&gt;0,'5b. Projected Sales Forecast'!$E$8*'5b. Projected Sales Forecast'!I$13,"")</f>
        <v/>
      </c>
      <c r="G20" s="91" t="str">
        <f>IF('5b. Projected Sales Forecast'!$E$8&gt;0,'5b. Projected Sales Forecast'!$E$8*'5b. Projected Sales Forecast'!J$13,"")</f>
        <v/>
      </c>
      <c r="H20" s="91" t="str">
        <f>IF('5b. Projected Sales Forecast'!$E$8&gt;0,'5b. Projected Sales Forecast'!$E$8*'5b. Projected Sales Forecast'!K$13,"")</f>
        <v/>
      </c>
      <c r="I20" s="91" t="str">
        <f>IF('5b. Projected Sales Forecast'!$E$8&gt;0,'5b. Projected Sales Forecast'!$E$8*'5b. Projected Sales Forecast'!L$13,"")</f>
        <v/>
      </c>
      <c r="J20" s="91" t="str">
        <f>IF('5b. Projected Sales Forecast'!$E$8&gt;0,'5b. Projected Sales Forecast'!$E$8*'5b. Projected Sales Forecast'!M$13,"")</f>
        <v/>
      </c>
      <c r="K20" s="91" t="str">
        <f>IF('5b. Projected Sales Forecast'!$E$8&gt;0,'5b. Projected Sales Forecast'!$E$8*'5b. Projected Sales Forecast'!N$13,"")</f>
        <v/>
      </c>
      <c r="L20" s="91" t="str">
        <f>IF('5b. Projected Sales Forecast'!$E$8&gt;0,'5b. Projected Sales Forecast'!$E$8*'5b. Projected Sales Forecast'!O$13,"")</f>
        <v/>
      </c>
      <c r="M20" s="91" t="str">
        <f>IF('5b. Projected Sales Forecast'!$E$8&gt;0,'5b. Projected Sales Forecast'!$E$8*'5b. Projected Sales Forecast'!P$13,"")</f>
        <v/>
      </c>
      <c r="N20" s="91" t="str">
        <f>IF('5b. Projected Sales Forecast'!$E$8&gt;0,'5b. Projected Sales Forecast'!$E$8*'5b. Projected Sales Forecast'!Q$13,"")</f>
        <v/>
      </c>
      <c r="O20" s="91" t="str">
        <f>IF('5b. Projected Sales Forecast'!$E$8&gt;0,'5b. Projected Sales Forecast'!$E$8*'5b. Projected Sales Forecast'!R$13,"")</f>
        <v/>
      </c>
      <c r="P20" s="91" t="str">
        <f>IF('5b. Projected Sales Forecast'!$E$8&gt;0,'5b. Projected Sales Forecast'!$E$8*'5b. Projected Sales Forecast'!S$13,"")</f>
        <v/>
      </c>
      <c r="Q20" s="43">
        <f t="shared" si="3"/>
        <v>0</v>
      </c>
    </row>
    <row r="21" spans="1:17" ht="12.75" customHeight="1" outlineLevel="1" thickBot="1" x14ac:dyDescent="0.3">
      <c r="A21" s="1"/>
      <c r="B21" s="1" t="str">
        <f t="shared" si="2"/>
        <v/>
      </c>
      <c r="C21" s="1"/>
      <c r="D21" s="36"/>
      <c r="E21" s="47" t="str">
        <f>IF('5b. Projected Sales Forecast'!$E$30&gt;0,'5b. Projected Sales Forecast'!$E$30*'5b. Projected Sales Forecast'!H$35,"")</f>
        <v/>
      </c>
      <c r="F21" s="47" t="str">
        <f>IF('5b. Projected Sales Forecast'!$E$30&gt;0,'5b. Projected Sales Forecast'!$E$30*'5b. Projected Sales Forecast'!I$35,"")</f>
        <v/>
      </c>
      <c r="G21" s="47" t="str">
        <f>IF('5b. Projected Sales Forecast'!$E$30&gt;0,'5b. Projected Sales Forecast'!$E$30*'5b. Projected Sales Forecast'!J$35,"")</f>
        <v/>
      </c>
      <c r="H21" s="47" t="str">
        <f>IF('5b. Projected Sales Forecast'!$E$30&gt;0,'5b. Projected Sales Forecast'!$E$30*'5b. Projected Sales Forecast'!K$35,"")</f>
        <v/>
      </c>
      <c r="I21" s="47" t="str">
        <f>IF('5b. Projected Sales Forecast'!$E$30&gt;0,'5b. Projected Sales Forecast'!$E$30*'5b. Projected Sales Forecast'!L$35,"")</f>
        <v/>
      </c>
      <c r="J21" s="47" t="str">
        <f>IF('5b. Projected Sales Forecast'!$E$30&gt;0,'5b. Projected Sales Forecast'!$E$30*'5b. Projected Sales Forecast'!M$35,"")</f>
        <v/>
      </c>
      <c r="K21" s="47" t="str">
        <f>IF('5b. Projected Sales Forecast'!$E$30&gt;0,'5b. Projected Sales Forecast'!$E$30*'5b. Projected Sales Forecast'!N$35,"")</f>
        <v/>
      </c>
      <c r="L21" s="47" t="str">
        <f>IF('5b. Projected Sales Forecast'!$E$30&gt;0,'5b. Projected Sales Forecast'!$E$30*'5b. Projected Sales Forecast'!O$35,"")</f>
        <v/>
      </c>
      <c r="M21" s="47" t="str">
        <f>IF('5b. Projected Sales Forecast'!$E$30&gt;0,'5b. Projected Sales Forecast'!$E$30*'5b. Projected Sales Forecast'!P$35,"")</f>
        <v/>
      </c>
      <c r="N21" s="47" t="str">
        <f>IF('5b. Projected Sales Forecast'!$E$30&gt;0,'5b. Projected Sales Forecast'!$E$30*'5b. Projected Sales Forecast'!Q$35,"")</f>
        <v/>
      </c>
      <c r="O21" s="47" t="str">
        <f>IF('5b. Projected Sales Forecast'!$E$30&gt;0,'5b. Projected Sales Forecast'!$E$30*'5b. Projected Sales Forecast'!R$35,"")</f>
        <v/>
      </c>
      <c r="P21" s="47" t="str">
        <f>IF('5b. Projected Sales Forecast'!$E$30&gt;0,'5b. Projected Sales Forecast'!$E$30*'5b. Projected Sales Forecast'!S$35,"")</f>
        <v/>
      </c>
      <c r="Q21" s="47">
        <f t="shared" si="3"/>
        <v>0</v>
      </c>
    </row>
    <row r="22" spans="1:17" ht="12.75" customHeight="1" x14ac:dyDescent="0.25">
      <c r="A22" s="1" t="s">
        <v>108</v>
      </c>
      <c r="B22" s="1"/>
      <c r="C22" s="1"/>
      <c r="D22" s="36"/>
      <c r="E22" s="43">
        <f t="shared" ref="E22:Q22" si="4">SUM(E16:E21)</f>
        <v>0</v>
      </c>
      <c r="F22" s="43">
        <f t="shared" si="4"/>
        <v>0</v>
      </c>
      <c r="G22" s="43">
        <f t="shared" si="4"/>
        <v>0</v>
      </c>
      <c r="H22" s="43">
        <f t="shared" si="4"/>
        <v>0</v>
      </c>
      <c r="I22" s="43">
        <f t="shared" si="4"/>
        <v>0</v>
      </c>
      <c r="J22" s="43">
        <f t="shared" si="4"/>
        <v>0</v>
      </c>
      <c r="K22" s="43">
        <f t="shared" si="4"/>
        <v>0</v>
      </c>
      <c r="L22" s="43">
        <f t="shared" si="4"/>
        <v>0</v>
      </c>
      <c r="M22" s="43">
        <f t="shared" si="4"/>
        <v>0</v>
      </c>
      <c r="N22" s="43">
        <f t="shared" si="4"/>
        <v>0</v>
      </c>
      <c r="O22" s="43">
        <f t="shared" si="4"/>
        <v>0</v>
      </c>
      <c r="P22" s="43">
        <f t="shared" si="4"/>
        <v>0</v>
      </c>
      <c r="Q22" s="43">
        <f t="shared" si="4"/>
        <v>0</v>
      </c>
    </row>
    <row r="23" spans="1:17" ht="12.75" customHeight="1" x14ac:dyDescent="0.25">
      <c r="A23" s="1"/>
      <c r="B23" s="1"/>
      <c r="C23" s="1"/>
      <c r="D23" s="36"/>
      <c r="E23" s="51"/>
      <c r="F23" s="51"/>
      <c r="G23" s="51"/>
      <c r="H23" s="51"/>
      <c r="I23" s="51"/>
      <c r="J23" s="51"/>
      <c r="K23" s="51"/>
      <c r="L23" s="51"/>
      <c r="M23" s="51"/>
      <c r="N23" s="51"/>
      <c r="O23" s="51"/>
      <c r="P23" s="51"/>
      <c r="Q23" s="51"/>
    </row>
    <row r="24" spans="1:17" ht="12.75" customHeight="1" thickBot="1" x14ac:dyDescent="0.3">
      <c r="A24" s="1" t="s">
        <v>38</v>
      </c>
      <c r="B24" s="1"/>
      <c r="C24" s="1"/>
      <c r="D24" s="36"/>
      <c r="E24" s="94">
        <f t="shared" ref="E24:Q24" si="5">E13-E22</f>
        <v>0</v>
      </c>
      <c r="F24" s="94">
        <f t="shared" si="5"/>
        <v>0</v>
      </c>
      <c r="G24" s="94">
        <f t="shared" si="5"/>
        <v>0</v>
      </c>
      <c r="H24" s="94">
        <f t="shared" si="5"/>
        <v>0</v>
      </c>
      <c r="I24" s="94">
        <f t="shared" si="5"/>
        <v>0</v>
      </c>
      <c r="J24" s="94">
        <f t="shared" si="5"/>
        <v>0</v>
      </c>
      <c r="K24" s="94">
        <f t="shared" si="5"/>
        <v>0</v>
      </c>
      <c r="L24" s="94">
        <f t="shared" si="5"/>
        <v>0</v>
      </c>
      <c r="M24" s="94">
        <f t="shared" si="5"/>
        <v>0</v>
      </c>
      <c r="N24" s="94">
        <f t="shared" si="5"/>
        <v>0</v>
      </c>
      <c r="O24" s="94">
        <f t="shared" si="5"/>
        <v>0</v>
      </c>
      <c r="P24" s="94">
        <f t="shared" si="5"/>
        <v>0</v>
      </c>
      <c r="Q24" s="94">
        <f t="shared" si="5"/>
        <v>0</v>
      </c>
    </row>
    <row r="25" spans="1:17" ht="12.75" customHeight="1" x14ac:dyDescent="0.25">
      <c r="A25" s="1"/>
      <c r="B25" s="1"/>
      <c r="C25" s="1"/>
      <c r="D25" s="36"/>
      <c r="E25" s="43"/>
      <c r="F25" s="43"/>
      <c r="G25" s="43"/>
      <c r="H25" s="43"/>
      <c r="I25" s="43"/>
      <c r="J25" s="43"/>
      <c r="K25" s="43"/>
      <c r="L25" s="43"/>
      <c r="M25" s="43"/>
      <c r="N25" s="43"/>
      <c r="O25" s="43"/>
      <c r="P25" s="43"/>
      <c r="Q25" s="43"/>
    </row>
    <row r="26" spans="1:17" ht="12.75" customHeight="1" outlineLevel="1" x14ac:dyDescent="0.25">
      <c r="A26" s="1" t="str">
        <f>'2. Salaries and Wages'!A10</f>
        <v>Salaries and Wages</v>
      </c>
      <c r="B26" s="1"/>
      <c r="C26" s="1"/>
      <c r="D26" s="36"/>
      <c r="E26" s="43"/>
      <c r="F26" s="43"/>
      <c r="G26" s="43"/>
      <c r="H26" s="43"/>
      <c r="I26" s="43"/>
      <c r="J26" s="43"/>
      <c r="K26" s="43"/>
      <c r="L26" s="43"/>
      <c r="M26" s="43"/>
      <c r="N26" s="43"/>
      <c r="O26" s="43"/>
      <c r="P26" s="43"/>
      <c r="Q26" s="43"/>
    </row>
    <row r="27" spans="1:17" ht="12.75" customHeight="1" outlineLevel="1" x14ac:dyDescent="0.25">
      <c r="A27" s="1"/>
      <c r="B27" s="1" t="str">
        <f>'2. Salaries and Wages'!B11</f>
        <v>Owner's Compensation</v>
      </c>
      <c r="C27" s="1"/>
      <c r="D27" s="36"/>
      <c r="E27" s="43">
        <f>'2. Salaries and Wages'!O11/12</f>
        <v>0</v>
      </c>
      <c r="F27" s="43">
        <f t="shared" ref="F27:P27" si="6">E27</f>
        <v>0</v>
      </c>
      <c r="G27" s="43">
        <f t="shared" si="6"/>
        <v>0</v>
      </c>
      <c r="H27" s="43">
        <f t="shared" si="6"/>
        <v>0</v>
      </c>
      <c r="I27" s="43">
        <f t="shared" si="6"/>
        <v>0</v>
      </c>
      <c r="J27" s="43">
        <f t="shared" si="6"/>
        <v>0</v>
      </c>
      <c r="K27" s="43">
        <f t="shared" si="6"/>
        <v>0</v>
      </c>
      <c r="L27" s="43">
        <f t="shared" si="6"/>
        <v>0</v>
      </c>
      <c r="M27" s="43">
        <f t="shared" si="6"/>
        <v>0</v>
      </c>
      <c r="N27" s="43">
        <f t="shared" si="6"/>
        <v>0</v>
      </c>
      <c r="O27" s="43">
        <f t="shared" si="6"/>
        <v>0</v>
      </c>
      <c r="P27" s="43">
        <f t="shared" si="6"/>
        <v>0</v>
      </c>
      <c r="Q27" s="43">
        <f t="shared" ref="Q27:Q32" si="7">SUM(E27:P27)</f>
        <v>0</v>
      </c>
    </row>
    <row r="28" spans="1:17" ht="12.75" customHeight="1" outlineLevel="1" x14ac:dyDescent="0.25">
      <c r="A28" s="1"/>
      <c r="B28" s="1" t="str">
        <f>'2. Salaries and Wages'!B12</f>
        <v>Salaries</v>
      </c>
      <c r="C28" s="1"/>
      <c r="D28" s="36"/>
      <c r="E28" s="43">
        <f>'2. Salaries and Wages'!O12/12</f>
        <v>0</v>
      </c>
      <c r="F28" s="43">
        <f t="shared" ref="F28:P28" si="8">E28</f>
        <v>0</v>
      </c>
      <c r="G28" s="43">
        <f t="shared" si="8"/>
        <v>0</v>
      </c>
      <c r="H28" s="43">
        <f t="shared" si="8"/>
        <v>0</v>
      </c>
      <c r="I28" s="43">
        <f t="shared" si="8"/>
        <v>0</v>
      </c>
      <c r="J28" s="43">
        <f t="shared" si="8"/>
        <v>0</v>
      </c>
      <c r="K28" s="43">
        <f t="shared" si="8"/>
        <v>0</v>
      </c>
      <c r="L28" s="43">
        <f t="shared" si="8"/>
        <v>0</v>
      </c>
      <c r="M28" s="43">
        <f t="shared" si="8"/>
        <v>0</v>
      </c>
      <c r="N28" s="43">
        <f t="shared" si="8"/>
        <v>0</v>
      </c>
      <c r="O28" s="43">
        <f t="shared" si="8"/>
        <v>0</v>
      </c>
      <c r="P28" s="43">
        <f t="shared" si="8"/>
        <v>0</v>
      </c>
      <c r="Q28" s="43">
        <f t="shared" si="7"/>
        <v>0</v>
      </c>
    </row>
    <row r="29" spans="1:17" ht="12.75" customHeight="1" outlineLevel="1" x14ac:dyDescent="0.25">
      <c r="A29" s="1"/>
      <c r="B29" s="1" t="str">
        <f>'2. Salaries and Wages'!C14</f>
        <v>Full-Time Employees</v>
      </c>
      <c r="C29" s="1"/>
      <c r="D29" s="36"/>
      <c r="E29" s="43">
        <f>'2. Salaries and Wages'!O14/12</f>
        <v>0</v>
      </c>
      <c r="F29" s="43">
        <f t="shared" ref="F29:P29" si="9">E29</f>
        <v>0</v>
      </c>
      <c r="G29" s="43">
        <f t="shared" si="9"/>
        <v>0</v>
      </c>
      <c r="H29" s="43">
        <f t="shared" si="9"/>
        <v>0</v>
      </c>
      <c r="I29" s="43">
        <f t="shared" si="9"/>
        <v>0</v>
      </c>
      <c r="J29" s="43">
        <f t="shared" si="9"/>
        <v>0</v>
      </c>
      <c r="K29" s="43">
        <f t="shared" si="9"/>
        <v>0</v>
      </c>
      <c r="L29" s="43">
        <f t="shared" si="9"/>
        <v>0</v>
      </c>
      <c r="M29" s="43">
        <f t="shared" si="9"/>
        <v>0</v>
      </c>
      <c r="N29" s="43">
        <f t="shared" si="9"/>
        <v>0</v>
      </c>
      <c r="O29" s="43">
        <f t="shared" si="9"/>
        <v>0</v>
      </c>
      <c r="P29" s="43">
        <f t="shared" si="9"/>
        <v>0</v>
      </c>
      <c r="Q29" s="43">
        <f t="shared" si="7"/>
        <v>0</v>
      </c>
    </row>
    <row r="30" spans="1:17" ht="12.75" customHeight="1" outlineLevel="1" x14ac:dyDescent="0.25">
      <c r="A30" s="1"/>
      <c r="B30" s="1" t="str">
        <f>'2. Salaries and Wages'!C17</f>
        <v>Part-Time Employees</v>
      </c>
      <c r="C30" s="1"/>
      <c r="D30" s="36"/>
      <c r="E30" s="43">
        <f>'2. Salaries and Wages'!O17/12</f>
        <v>0</v>
      </c>
      <c r="F30" s="43">
        <f t="shared" ref="F30:P30" si="10">E30</f>
        <v>0</v>
      </c>
      <c r="G30" s="43">
        <f t="shared" si="10"/>
        <v>0</v>
      </c>
      <c r="H30" s="43">
        <f t="shared" si="10"/>
        <v>0</v>
      </c>
      <c r="I30" s="43">
        <f t="shared" si="10"/>
        <v>0</v>
      </c>
      <c r="J30" s="43">
        <f t="shared" si="10"/>
        <v>0</v>
      </c>
      <c r="K30" s="43">
        <f t="shared" si="10"/>
        <v>0</v>
      </c>
      <c r="L30" s="43">
        <f t="shared" si="10"/>
        <v>0</v>
      </c>
      <c r="M30" s="43">
        <f t="shared" si="10"/>
        <v>0</v>
      </c>
      <c r="N30" s="43">
        <f t="shared" si="10"/>
        <v>0</v>
      </c>
      <c r="O30" s="43">
        <f t="shared" si="10"/>
        <v>0</v>
      </c>
      <c r="P30" s="43">
        <f t="shared" si="10"/>
        <v>0</v>
      </c>
      <c r="Q30" s="43">
        <f t="shared" si="7"/>
        <v>0</v>
      </c>
    </row>
    <row r="31" spans="1:17" ht="12.75" customHeight="1" outlineLevel="1" x14ac:dyDescent="0.25">
      <c r="A31" s="1"/>
      <c r="B31" s="1" t="str">
        <f>'2. Salaries and Wages'!B24</f>
        <v>Independent Contractors</v>
      </c>
      <c r="C31" s="1"/>
      <c r="D31" s="36"/>
      <c r="E31" s="43">
        <f>'2. Salaries and Wages'!O24/12</f>
        <v>0</v>
      </c>
      <c r="F31" s="43">
        <f t="shared" ref="F31:P31" si="11">E31</f>
        <v>0</v>
      </c>
      <c r="G31" s="43">
        <f t="shared" si="11"/>
        <v>0</v>
      </c>
      <c r="H31" s="43">
        <f t="shared" si="11"/>
        <v>0</v>
      </c>
      <c r="I31" s="43">
        <f t="shared" si="11"/>
        <v>0</v>
      </c>
      <c r="J31" s="43">
        <f t="shared" si="11"/>
        <v>0</v>
      </c>
      <c r="K31" s="43">
        <f t="shared" si="11"/>
        <v>0</v>
      </c>
      <c r="L31" s="43">
        <f t="shared" si="11"/>
        <v>0</v>
      </c>
      <c r="M31" s="43">
        <f t="shared" si="11"/>
        <v>0</v>
      </c>
      <c r="N31" s="43">
        <f t="shared" si="11"/>
        <v>0</v>
      </c>
      <c r="O31" s="43">
        <f t="shared" si="11"/>
        <v>0</v>
      </c>
      <c r="P31" s="43">
        <f t="shared" si="11"/>
        <v>0</v>
      </c>
      <c r="Q31" s="43">
        <f t="shared" si="7"/>
        <v>0</v>
      </c>
    </row>
    <row r="32" spans="1:17" ht="12.75" customHeight="1" outlineLevel="1" thickBot="1" x14ac:dyDescent="0.3">
      <c r="A32" s="1"/>
      <c r="B32" s="1" t="str">
        <f>'2. Salaries and Wages'!A26</f>
        <v>Payroll Taxes and Benefits</v>
      </c>
      <c r="C32" s="1"/>
      <c r="D32" s="36"/>
      <c r="E32" s="47">
        <f>'2. Salaries and Wages'!O35/12</f>
        <v>0</v>
      </c>
      <c r="F32" s="47">
        <f t="shared" ref="F32:P32" si="12">E32</f>
        <v>0</v>
      </c>
      <c r="G32" s="47">
        <f t="shared" si="12"/>
        <v>0</v>
      </c>
      <c r="H32" s="47">
        <f t="shared" si="12"/>
        <v>0</v>
      </c>
      <c r="I32" s="47">
        <f t="shared" si="12"/>
        <v>0</v>
      </c>
      <c r="J32" s="47">
        <f t="shared" si="12"/>
        <v>0</v>
      </c>
      <c r="K32" s="47">
        <f t="shared" si="12"/>
        <v>0</v>
      </c>
      <c r="L32" s="47">
        <f t="shared" si="12"/>
        <v>0</v>
      </c>
      <c r="M32" s="47">
        <f t="shared" si="12"/>
        <v>0</v>
      </c>
      <c r="N32" s="47">
        <f t="shared" si="12"/>
        <v>0</v>
      </c>
      <c r="O32" s="47">
        <f t="shared" si="12"/>
        <v>0</v>
      </c>
      <c r="P32" s="47">
        <f t="shared" si="12"/>
        <v>0</v>
      </c>
      <c r="Q32" s="47">
        <f t="shared" si="7"/>
        <v>0</v>
      </c>
    </row>
    <row r="33" spans="1:17" ht="12.75" customHeight="1" x14ac:dyDescent="0.25">
      <c r="A33" s="1" t="s">
        <v>112</v>
      </c>
      <c r="B33" s="1"/>
      <c r="C33" s="1"/>
      <c r="D33" s="36"/>
      <c r="E33" s="43">
        <f t="shared" ref="E33:Q33" si="13">SUM(E27:E32)</f>
        <v>0</v>
      </c>
      <c r="F33" s="43">
        <f t="shared" si="13"/>
        <v>0</v>
      </c>
      <c r="G33" s="43">
        <f t="shared" si="13"/>
        <v>0</v>
      </c>
      <c r="H33" s="43">
        <f t="shared" si="13"/>
        <v>0</v>
      </c>
      <c r="I33" s="43">
        <f t="shared" si="13"/>
        <v>0</v>
      </c>
      <c r="J33" s="43">
        <f t="shared" si="13"/>
        <v>0</v>
      </c>
      <c r="K33" s="43">
        <f t="shared" si="13"/>
        <v>0</v>
      </c>
      <c r="L33" s="43">
        <f t="shared" si="13"/>
        <v>0</v>
      </c>
      <c r="M33" s="43">
        <f t="shared" si="13"/>
        <v>0</v>
      </c>
      <c r="N33" s="43">
        <f t="shared" si="13"/>
        <v>0</v>
      </c>
      <c r="O33" s="43">
        <f t="shared" si="13"/>
        <v>0</v>
      </c>
      <c r="P33" s="43">
        <f t="shared" si="13"/>
        <v>0</v>
      </c>
      <c r="Q33" s="43">
        <f t="shared" si="13"/>
        <v>0</v>
      </c>
    </row>
    <row r="34" spans="1:17" ht="12.75" customHeight="1" x14ac:dyDescent="0.25">
      <c r="A34" s="1"/>
      <c r="B34" s="1"/>
      <c r="C34" s="1"/>
      <c r="D34" s="36"/>
      <c r="E34" s="43"/>
      <c r="F34" s="43"/>
      <c r="G34" s="43"/>
      <c r="H34" s="43"/>
      <c r="I34" s="43"/>
      <c r="J34" s="43"/>
      <c r="K34" s="43"/>
      <c r="L34" s="43"/>
      <c r="M34" s="43"/>
      <c r="N34" s="43"/>
      <c r="O34" s="43"/>
      <c r="P34" s="43"/>
      <c r="Q34" s="43"/>
    </row>
    <row r="35" spans="1:17" ht="12.75" customHeight="1" outlineLevel="1" x14ac:dyDescent="0.25">
      <c r="A35" s="1" t="s">
        <v>110</v>
      </c>
      <c r="B35" s="1"/>
      <c r="C35" s="1"/>
      <c r="D35" s="36"/>
      <c r="E35" s="43"/>
      <c r="F35" s="43"/>
      <c r="G35" s="43"/>
      <c r="H35" s="43"/>
      <c r="I35" s="43"/>
      <c r="J35" s="43"/>
      <c r="K35" s="43"/>
      <c r="L35" s="43"/>
      <c r="M35" s="43"/>
      <c r="N35" s="43"/>
      <c r="O35" s="43"/>
      <c r="P35" s="43"/>
      <c r="Q35" s="43"/>
    </row>
    <row r="36" spans="1:17" ht="12.75" customHeight="1" outlineLevel="1" x14ac:dyDescent="0.25">
      <c r="A36" s="1"/>
      <c r="B36" s="1" t="str">
        <f>'3. Fixed Operating Expenses'!B9</f>
        <v>Advertising</v>
      </c>
      <c r="C36" s="1"/>
      <c r="D36" s="36"/>
      <c r="E36" s="43">
        <f>'3. Fixed Operating Expenses'!J9/12</f>
        <v>0</v>
      </c>
      <c r="F36" s="91">
        <f t="shared" ref="F36:P36" si="14">E36</f>
        <v>0</v>
      </c>
      <c r="G36" s="91">
        <f t="shared" si="14"/>
        <v>0</v>
      </c>
      <c r="H36" s="91">
        <f t="shared" si="14"/>
        <v>0</v>
      </c>
      <c r="I36" s="91">
        <f t="shared" si="14"/>
        <v>0</v>
      </c>
      <c r="J36" s="91">
        <f t="shared" si="14"/>
        <v>0</v>
      </c>
      <c r="K36" s="91">
        <f t="shared" si="14"/>
        <v>0</v>
      </c>
      <c r="L36" s="91">
        <f t="shared" si="14"/>
        <v>0</v>
      </c>
      <c r="M36" s="91">
        <f t="shared" si="14"/>
        <v>0</v>
      </c>
      <c r="N36" s="91">
        <f t="shared" si="14"/>
        <v>0</v>
      </c>
      <c r="O36" s="91">
        <f t="shared" si="14"/>
        <v>0</v>
      </c>
      <c r="P36" s="91">
        <f t="shared" si="14"/>
        <v>0</v>
      </c>
      <c r="Q36" s="43">
        <f t="shared" ref="Q36:Q55" si="15">SUM(E36:P36)</f>
        <v>0</v>
      </c>
    </row>
    <row r="37" spans="1:17" ht="12.75" customHeight="1" outlineLevel="1" x14ac:dyDescent="0.25">
      <c r="A37" s="1"/>
      <c r="B37" s="1" t="str">
        <f>'3. Fixed Operating Expenses'!B10</f>
        <v>Car and Truck Expenses</v>
      </c>
      <c r="C37" s="1"/>
      <c r="D37" s="36"/>
      <c r="E37" s="43">
        <f>'3. Fixed Operating Expenses'!J10/12</f>
        <v>0</v>
      </c>
      <c r="F37" s="91">
        <f t="shared" ref="F37:P37" si="16">E37</f>
        <v>0</v>
      </c>
      <c r="G37" s="91">
        <f t="shared" si="16"/>
        <v>0</v>
      </c>
      <c r="H37" s="91">
        <f t="shared" si="16"/>
        <v>0</v>
      </c>
      <c r="I37" s="91">
        <f t="shared" si="16"/>
        <v>0</v>
      </c>
      <c r="J37" s="91">
        <f t="shared" si="16"/>
        <v>0</v>
      </c>
      <c r="K37" s="91">
        <f t="shared" si="16"/>
        <v>0</v>
      </c>
      <c r="L37" s="91">
        <f t="shared" si="16"/>
        <v>0</v>
      </c>
      <c r="M37" s="91">
        <f t="shared" si="16"/>
        <v>0</v>
      </c>
      <c r="N37" s="91">
        <f t="shared" si="16"/>
        <v>0</v>
      </c>
      <c r="O37" s="91">
        <f t="shared" si="16"/>
        <v>0</v>
      </c>
      <c r="P37" s="91">
        <f t="shared" si="16"/>
        <v>0</v>
      </c>
      <c r="Q37" s="43">
        <f t="shared" si="15"/>
        <v>0</v>
      </c>
    </row>
    <row r="38" spans="1:17" ht="12.75" customHeight="1" outlineLevel="1" x14ac:dyDescent="0.25">
      <c r="A38" s="1"/>
      <c r="B38" s="1" t="str">
        <f>'3. Fixed Operating Expenses'!B11</f>
        <v>Bank &amp; Merchant Fees</v>
      </c>
      <c r="C38" s="1"/>
      <c r="D38" s="36"/>
      <c r="E38" s="43">
        <f>'3. Fixed Operating Expenses'!J11/12</f>
        <v>0</v>
      </c>
      <c r="F38" s="91">
        <f t="shared" ref="F38:P38" si="17">E38</f>
        <v>0</v>
      </c>
      <c r="G38" s="91">
        <f t="shared" si="17"/>
        <v>0</v>
      </c>
      <c r="H38" s="91">
        <f t="shared" si="17"/>
        <v>0</v>
      </c>
      <c r="I38" s="91">
        <f t="shared" si="17"/>
        <v>0</v>
      </c>
      <c r="J38" s="91">
        <f t="shared" si="17"/>
        <v>0</v>
      </c>
      <c r="K38" s="91">
        <f t="shared" si="17"/>
        <v>0</v>
      </c>
      <c r="L38" s="91">
        <f t="shared" si="17"/>
        <v>0</v>
      </c>
      <c r="M38" s="91">
        <f t="shared" si="17"/>
        <v>0</v>
      </c>
      <c r="N38" s="91">
        <f t="shared" si="17"/>
        <v>0</v>
      </c>
      <c r="O38" s="91">
        <f t="shared" si="17"/>
        <v>0</v>
      </c>
      <c r="P38" s="91">
        <f t="shared" si="17"/>
        <v>0</v>
      </c>
      <c r="Q38" s="43">
        <f t="shared" si="15"/>
        <v>0</v>
      </c>
    </row>
    <row r="39" spans="1:17" ht="12.75" customHeight="1" outlineLevel="1" x14ac:dyDescent="0.25">
      <c r="A39" s="1"/>
      <c r="B39" s="1" t="str">
        <f>'3. Fixed Operating Expenses'!B12</f>
        <v>Contract Labor</v>
      </c>
      <c r="C39" s="1"/>
      <c r="D39" s="36"/>
      <c r="E39" s="43">
        <f>'3. Fixed Operating Expenses'!J12/12</f>
        <v>0</v>
      </c>
      <c r="F39" s="91">
        <f t="shared" ref="F39:P39" si="18">E39</f>
        <v>0</v>
      </c>
      <c r="G39" s="91">
        <f t="shared" si="18"/>
        <v>0</v>
      </c>
      <c r="H39" s="91">
        <f t="shared" si="18"/>
        <v>0</v>
      </c>
      <c r="I39" s="91">
        <f t="shared" si="18"/>
        <v>0</v>
      </c>
      <c r="J39" s="91">
        <f t="shared" si="18"/>
        <v>0</v>
      </c>
      <c r="K39" s="91">
        <f t="shared" si="18"/>
        <v>0</v>
      </c>
      <c r="L39" s="91">
        <f t="shared" si="18"/>
        <v>0</v>
      </c>
      <c r="M39" s="91">
        <f t="shared" si="18"/>
        <v>0</v>
      </c>
      <c r="N39" s="91">
        <f t="shared" si="18"/>
        <v>0</v>
      </c>
      <c r="O39" s="91">
        <f t="shared" si="18"/>
        <v>0</v>
      </c>
      <c r="P39" s="91">
        <f t="shared" si="18"/>
        <v>0</v>
      </c>
      <c r="Q39" s="43">
        <f t="shared" si="15"/>
        <v>0</v>
      </c>
    </row>
    <row r="40" spans="1:17" ht="12.75" customHeight="1" outlineLevel="1" x14ac:dyDescent="0.25">
      <c r="A40" s="1"/>
      <c r="B40" s="1" t="str">
        <f>'3. Fixed Operating Expenses'!B13</f>
        <v>Conferences &amp; Seminars</v>
      </c>
      <c r="C40" s="1"/>
      <c r="D40" s="36"/>
      <c r="E40" s="43">
        <f>'3. Fixed Operating Expenses'!J13/12</f>
        <v>0</v>
      </c>
      <c r="F40" s="91">
        <f t="shared" ref="F40:P40" si="19">E40</f>
        <v>0</v>
      </c>
      <c r="G40" s="91">
        <f t="shared" si="19"/>
        <v>0</v>
      </c>
      <c r="H40" s="91">
        <f t="shared" si="19"/>
        <v>0</v>
      </c>
      <c r="I40" s="91">
        <f t="shared" si="19"/>
        <v>0</v>
      </c>
      <c r="J40" s="91">
        <f t="shared" si="19"/>
        <v>0</v>
      </c>
      <c r="K40" s="91">
        <f t="shared" si="19"/>
        <v>0</v>
      </c>
      <c r="L40" s="91">
        <f t="shared" si="19"/>
        <v>0</v>
      </c>
      <c r="M40" s="91">
        <f t="shared" si="19"/>
        <v>0</v>
      </c>
      <c r="N40" s="91">
        <f t="shared" si="19"/>
        <v>0</v>
      </c>
      <c r="O40" s="91">
        <f t="shared" si="19"/>
        <v>0</v>
      </c>
      <c r="P40" s="91">
        <f t="shared" si="19"/>
        <v>0</v>
      </c>
      <c r="Q40" s="43">
        <f t="shared" si="15"/>
        <v>0</v>
      </c>
    </row>
    <row r="41" spans="1:17" ht="12.75" customHeight="1" outlineLevel="1" x14ac:dyDescent="0.25">
      <c r="A41" s="1"/>
      <c r="B41" s="1" t="str">
        <f>'3. Fixed Operating Expenses'!B14</f>
        <v>Customer Discounts and Refunds</v>
      </c>
      <c r="C41" s="1"/>
      <c r="D41" s="36"/>
      <c r="E41" s="43">
        <f>'3. Fixed Operating Expenses'!J14/12</f>
        <v>0</v>
      </c>
      <c r="F41" s="91">
        <f t="shared" ref="F41:P41" si="20">E41</f>
        <v>0</v>
      </c>
      <c r="G41" s="91">
        <f t="shared" si="20"/>
        <v>0</v>
      </c>
      <c r="H41" s="91">
        <f t="shared" si="20"/>
        <v>0</v>
      </c>
      <c r="I41" s="91">
        <f t="shared" si="20"/>
        <v>0</v>
      </c>
      <c r="J41" s="91">
        <f t="shared" si="20"/>
        <v>0</v>
      </c>
      <c r="K41" s="91">
        <f t="shared" si="20"/>
        <v>0</v>
      </c>
      <c r="L41" s="91">
        <f t="shared" si="20"/>
        <v>0</v>
      </c>
      <c r="M41" s="91">
        <f t="shared" si="20"/>
        <v>0</v>
      </c>
      <c r="N41" s="91">
        <f t="shared" si="20"/>
        <v>0</v>
      </c>
      <c r="O41" s="91">
        <f t="shared" si="20"/>
        <v>0</v>
      </c>
      <c r="P41" s="91">
        <f t="shared" si="20"/>
        <v>0</v>
      </c>
      <c r="Q41" s="43">
        <f t="shared" si="15"/>
        <v>0</v>
      </c>
    </row>
    <row r="42" spans="1:17" ht="12.75" customHeight="1" outlineLevel="1" x14ac:dyDescent="0.25">
      <c r="A42" s="1"/>
      <c r="B42" s="1" t="str">
        <f>'3. Fixed Operating Expenses'!B15</f>
        <v>Dues and Subscriptions</v>
      </c>
      <c r="C42" s="1"/>
      <c r="D42" s="36"/>
      <c r="E42" s="43">
        <f>'3. Fixed Operating Expenses'!J15/12</f>
        <v>0</v>
      </c>
      <c r="F42" s="91">
        <f t="shared" ref="F42:P42" si="21">E42</f>
        <v>0</v>
      </c>
      <c r="G42" s="91">
        <f t="shared" si="21"/>
        <v>0</v>
      </c>
      <c r="H42" s="91">
        <f t="shared" si="21"/>
        <v>0</v>
      </c>
      <c r="I42" s="91">
        <f t="shared" si="21"/>
        <v>0</v>
      </c>
      <c r="J42" s="91">
        <f t="shared" si="21"/>
        <v>0</v>
      </c>
      <c r="K42" s="91">
        <f t="shared" si="21"/>
        <v>0</v>
      </c>
      <c r="L42" s="91">
        <f t="shared" si="21"/>
        <v>0</v>
      </c>
      <c r="M42" s="91">
        <f t="shared" si="21"/>
        <v>0</v>
      </c>
      <c r="N42" s="91">
        <f t="shared" si="21"/>
        <v>0</v>
      </c>
      <c r="O42" s="91">
        <f t="shared" si="21"/>
        <v>0</v>
      </c>
      <c r="P42" s="91">
        <f t="shared" si="21"/>
        <v>0</v>
      </c>
      <c r="Q42" s="43">
        <f t="shared" si="15"/>
        <v>0</v>
      </c>
    </row>
    <row r="43" spans="1:17" ht="12.75" customHeight="1" outlineLevel="1" x14ac:dyDescent="0.25">
      <c r="A43" s="1"/>
      <c r="B43" s="1" t="str">
        <f>'3. Fixed Operating Expenses'!B16</f>
        <v>Miscellaneous</v>
      </c>
      <c r="C43" s="1"/>
      <c r="D43" s="36"/>
      <c r="E43" s="43">
        <f>'3. Fixed Operating Expenses'!J16/12</f>
        <v>0</v>
      </c>
      <c r="F43" s="91">
        <f t="shared" ref="F43:P43" si="22">E43</f>
        <v>0</v>
      </c>
      <c r="G43" s="91">
        <f t="shared" si="22"/>
        <v>0</v>
      </c>
      <c r="H43" s="91">
        <f t="shared" si="22"/>
        <v>0</v>
      </c>
      <c r="I43" s="91">
        <f t="shared" si="22"/>
        <v>0</v>
      </c>
      <c r="J43" s="91">
        <f t="shared" si="22"/>
        <v>0</v>
      </c>
      <c r="K43" s="91">
        <f t="shared" si="22"/>
        <v>0</v>
      </c>
      <c r="L43" s="91">
        <f t="shared" si="22"/>
        <v>0</v>
      </c>
      <c r="M43" s="91">
        <f t="shared" si="22"/>
        <v>0</v>
      </c>
      <c r="N43" s="91">
        <f t="shared" si="22"/>
        <v>0</v>
      </c>
      <c r="O43" s="91">
        <f t="shared" si="22"/>
        <v>0</v>
      </c>
      <c r="P43" s="91">
        <f t="shared" si="22"/>
        <v>0</v>
      </c>
      <c r="Q43" s="43">
        <f t="shared" si="15"/>
        <v>0</v>
      </c>
    </row>
    <row r="44" spans="1:17" ht="12.75" customHeight="1" outlineLevel="1" x14ac:dyDescent="0.25">
      <c r="A44" s="1"/>
      <c r="B44" s="1" t="str">
        <f>'3. Fixed Operating Expenses'!B17</f>
        <v>Insurance (Liability and Property)</v>
      </c>
      <c r="C44" s="1"/>
      <c r="D44" s="36"/>
      <c r="E44" s="43">
        <f>'3. Fixed Operating Expenses'!J17/12</f>
        <v>0</v>
      </c>
      <c r="F44" s="91">
        <f t="shared" ref="F44:P44" si="23">E44</f>
        <v>0</v>
      </c>
      <c r="G44" s="91">
        <f t="shared" si="23"/>
        <v>0</v>
      </c>
      <c r="H44" s="91">
        <f t="shared" si="23"/>
        <v>0</v>
      </c>
      <c r="I44" s="91">
        <f t="shared" si="23"/>
        <v>0</v>
      </c>
      <c r="J44" s="91">
        <f t="shared" si="23"/>
        <v>0</v>
      </c>
      <c r="K44" s="91">
        <f t="shared" si="23"/>
        <v>0</v>
      </c>
      <c r="L44" s="91">
        <f t="shared" si="23"/>
        <v>0</v>
      </c>
      <c r="M44" s="91">
        <f t="shared" si="23"/>
        <v>0</v>
      </c>
      <c r="N44" s="91">
        <f t="shared" si="23"/>
        <v>0</v>
      </c>
      <c r="O44" s="91">
        <f t="shared" si="23"/>
        <v>0</v>
      </c>
      <c r="P44" s="91">
        <f t="shared" si="23"/>
        <v>0</v>
      </c>
      <c r="Q44" s="43">
        <f t="shared" si="15"/>
        <v>0</v>
      </c>
    </row>
    <row r="45" spans="1:17" ht="12.75" customHeight="1" outlineLevel="1" x14ac:dyDescent="0.25">
      <c r="A45" s="1"/>
      <c r="B45" s="1" t="str">
        <f>'3. Fixed Operating Expenses'!B18</f>
        <v>Licenses/Fees/Permits</v>
      </c>
      <c r="C45" s="1"/>
      <c r="D45" s="36"/>
      <c r="E45" s="43">
        <f>'3. Fixed Operating Expenses'!J18/12</f>
        <v>0</v>
      </c>
      <c r="F45" s="91">
        <f t="shared" ref="F45:P45" si="24">E45</f>
        <v>0</v>
      </c>
      <c r="G45" s="91">
        <f t="shared" si="24"/>
        <v>0</v>
      </c>
      <c r="H45" s="91">
        <f t="shared" si="24"/>
        <v>0</v>
      </c>
      <c r="I45" s="91">
        <f t="shared" si="24"/>
        <v>0</v>
      </c>
      <c r="J45" s="91">
        <f t="shared" si="24"/>
        <v>0</v>
      </c>
      <c r="K45" s="91">
        <f t="shared" si="24"/>
        <v>0</v>
      </c>
      <c r="L45" s="91">
        <f t="shared" si="24"/>
        <v>0</v>
      </c>
      <c r="M45" s="91">
        <f t="shared" si="24"/>
        <v>0</v>
      </c>
      <c r="N45" s="91">
        <f t="shared" si="24"/>
        <v>0</v>
      </c>
      <c r="O45" s="91">
        <f t="shared" si="24"/>
        <v>0</v>
      </c>
      <c r="P45" s="91">
        <f t="shared" si="24"/>
        <v>0</v>
      </c>
      <c r="Q45" s="43">
        <f t="shared" si="15"/>
        <v>0</v>
      </c>
    </row>
    <row r="46" spans="1:17" ht="12.75" customHeight="1" outlineLevel="1" x14ac:dyDescent="0.25">
      <c r="A46" s="1"/>
      <c r="B46" s="1" t="str">
        <f>'3. Fixed Operating Expenses'!B19</f>
        <v>Legal and Professional Fees</v>
      </c>
      <c r="C46" s="1"/>
      <c r="D46" s="36"/>
      <c r="E46" s="43">
        <f>'3. Fixed Operating Expenses'!J19/12</f>
        <v>0</v>
      </c>
      <c r="F46" s="91">
        <f t="shared" ref="F46:P46" si="25">E46</f>
        <v>0</v>
      </c>
      <c r="G46" s="91">
        <f t="shared" si="25"/>
        <v>0</v>
      </c>
      <c r="H46" s="91">
        <f t="shared" si="25"/>
        <v>0</v>
      </c>
      <c r="I46" s="91">
        <f t="shared" si="25"/>
        <v>0</v>
      </c>
      <c r="J46" s="91">
        <f t="shared" si="25"/>
        <v>0</v>
      </c>
      <c r="K46" s="91">
        <f t="shared" si="25"/>
        <v>0</v>
      </c>
      <c r="L46" s="91">
        <f t="shared" si="25"/>
        <v>0</v>
      </c>
      <c r="M46" s="91">
        <f t="shared" si="25"/>
        <v>0</v>
      </c>
      <c r="N46" s="91">
        <f t="shared" si="25"/>
        <v>0</v>
      </c>
      <c r="O46" s="91">
        <f t="shared" si="25"/>
        <v>0</v>
      </c>
      <c r="P46" s="91">
        <f t="shared" si="25"/>
        <v>0</v>
      </c>
      <c r="Q46" s="43">
        <f t="shared" si="15"/>
        <v>0</v>
      </c>
    </row>
    <row r="47" spans="1:17" ht="12.75" customHeight="1" outlineLevel="1" x14ac:dyDescent="0.25">
      <c r="A47" s="1"/>
      <c r="B47" s="1" t="str">
        <f>'3. Fixed Operating Expenses'!B20</f>
        <v>Office Expenses &amp; Supplies</v>
      </c>
      <c r="C47" s="1"/>
      <c r="D47" s="36"/>
      <c r="E47" s="43">
        <f>'3. Fixed Operating Expenses'!J20/12</f>
        <v>0</v>
      </c>
      <c r="F47" s="91">
        <f t="shared" ref="F47:P47" si="26">E47</f>
        <v>0</v>
      </c>
      <c r="G47" s="91">
        <f t="shared" si="26"/>
        <v>0</v>
      </c>
      <c r="H47" s="91">
        <f t="shared" si="26"/>
        <v>0</v>
      </c>
      <c r="I47" s="91">
        <f t="shared" si="26"/>
        <v>0</v>
      </c>
      <c r="J47" s="91">
        <f t="shared" si="26"/>
        <v>0</v>
      </c>
      <c r="K47" s="91">
        <f t="shared" si="26"/>
        <v>0</v>
      </c>
      <c r="L47" s="91">
        <f t="shared" si="26"/>
        <v>0</v>
      </c>
      <c r="M47" s="91">
        <f t="shared" si="26"/>
        <v>0</v>
      </c>
      <c r="N47" s="91">
        <f t="shared" si="26"/>
        <v>0</v>
      </c>
      <c r="O47" s="91">
        <f t="shared" si="26"/>
        <v>0</v>
      </c>
      <c r="P47" s="91">
        <f t="shared" si="26"/>
        <v>0</v>
      </c>
      <c r="Q47" s="43">
        <f t="shared" si="15"/>
        <v>0</v>
      </c>
    </row>
    <row r="48" spans="1:17" ht="12.75" customHeight="1" outlineLevel="1" x14ac:dyDescent="0.25">
      <c r="A48" s="1"/>
      <c r="B48" s="1" t="str">
        <f>'3. Fixed Operating Expenses'!B21</f>
        <v>Postage and Delivery</v>
      </c>
      <c r="C48" s="1"/>
      <c r="D48" s="36"/>
      <c r="E48" s="43">
        <f>'3. Fixed Operating Expenses'!J21/12</f>
        <v>0</v>
      </c>
      <c r="F48" s="91">
        <f t="shared" ref="F48:P48" si="27">E48</f>
        <v>0</v>
      </c>
      <c r="G48" s="91">
        <f t="shared" si="27"/>
        <v>0</v>
      </c>
      <c r="H48" s="91">
        <f t="shared" si="27"/>
        <v>0</v>
      </c>
      <c r="I48" s="91">
        <f t="shared" si="27"/>
        <v>0</v>
      </c>
      <c r="J48" s="91">
        <f t="shared" si="27"/>
        <v>0</v>
      </c>
      <c r="K48" s="91">
        <f t="shared" si="27"/>
        <v>0</v>
      </c>
      <c r="L48" s="91">
        <f t="shared" si="27"/>
        <v>0</v>
      </c>
      <c r="M48" s="91">
        <f t="shared" si="27"/>
        <v>0</v>
      </c>
      <c r="N48" s="91">
        <f t="shared" si="27"/>
        <v>0</v>
      </c>
      <c r="O48" s="91">
        <f t="shared" si="27"/>
        <v>0</v>
      </c>
      <c r="P48" s="91">
        <f t="shared" si="27"/>
        <v>0</v>
      </c>
      <c r="Q48" s="43">
        <f t="shared" si="15"/>
        <v>0</v>
      </c>
    </row>
    <row r="49" spans="1:17" ht="12.75" customHeight="1" outlineLevel="1" x14ac:dyDescent="0.25">
      <c r="A49" s="1"/>
      <c r="B49" s="1" t="str">
        <f>'3. Fixed Operating Expenses'!B22</f>
        <v>Lease/Rent on Biz Property</v>
      </c>
      <c r="C49" s="1"/>
      <c r="D49" s="36"/>
      <c r="E49" s="43">
        <f>'3. Fixed Operating Expenses'!J22/12</f>
        <v>0</v>
      </c>
      <c r="F49" s="91">
        <f t="shared" ref="F49:P49" si="28">E49</f>
        <v>0</v>
      </c>
      <c r="G49" s="91">
        <f t="shared" si="28"/>
        <v>0</v>
      </c>
      <c r="H49" s="91">
        <f t="shared" si="28"/>
        <v>0</v>
      </c>
      <c r="I49" s="91">
        <f t="shared" si="28"/>
        <v>0</v>
      </c>
      <c r="J49" s="91">
        <f t="shared" si="28"/>
        <v>0</v>
      </c>
      <c r="K49" s="91">
        <f t="shared" si="28"/>
        <v>0</v>
      </c>
      <c r="L49" s="91">
        <f t="shared" si="28"/>
        <v>0</v>
      </c>
      <c r="M49" s="91">
        <f t="shared" si="28"/>
        <v>0</v>
      </c>
      <c r="N49" s="91">
        <f t="shared" si="28"/>
        <v>0</v>
      </c>
      <c r="O49" s="91">
        <f t="shared" si="28"/>
        <v>0</v>
      </c>
      <c r="P49" s="91">
        <f t="shared" si="28"/>
        <v>0</v>
      </c>
      <c r="Q49" s="43">
        <f t="shared" si="15"/>
        <v>0</v>
      </c>
    </row>
    <row r="50" spans="1:17" ht="12.75" customHeight="1" outlineLevel="1" x14ac:dyDescent="0.25">
      <c r="A50" s="1"/>
      <c r="B50" s="1" t="str">
        <f>'3. Fixed Operating Expenses'!B23</f>
        <v>Maintenance on Biz Property</v>
      </c>
      <c r="C50" s="1"/>
      <c r="D50" s="36"/>
      <c r="E50" s="43">
        <f>'3. Fixed Operating Expenses'!J23/12</f>
        <v>0</v>
      </c>
      <c r="F50" s="91">
        <f t="shared" ref="F50:P50" si="29">E50</f>
        <v>0</v>
      </c>
      <c r="G50" s="91">
        <f t="shared" si="29"/>
        <v>0</v>
      </c>
      <c r="H50" s="91">
        <f t="shared" si="29"/>
        <v>0</v>
      </c>
      <c r="I50" s="91">
        <f t="shared" si="29"/>
        <v>0</v>
      </c>
      <c r="J50" s="91">
        <f t="shared" si="29"/>
        <v>0</v>
      </c>
      <c r="K50" s="91">
        <f t="shared" si="29"/>
        <v>0</v>
      </c>
      <c r="L50" s="91">
        <f t="shared" si="29"/>
        <v>0</v>
      </c>
      <c r="M50" s="91">
        <f t="shared" si="29"/>
        <v>0</v>
      </c>
      <c r="N50" s="91">
        <f t="shared" si="29"/>
        <v>0</v>
      </c>
      <c r="O50" s="91">
        <f t="shared" si="29"/>
        <v>0</v>
      </c>
      <c r="P50" s="91">
        <f t="shared" si="29"/>
        <v>0</v>
      </c>
      <c r="Q50" s="43">
        <f t="shared" si="15"/>
        <v>0</v>
      </c>
    </row>
    <row r="51" spans="1:17" ht="12.75" customHeight="1" outlineLevel="1" x14ac:dyDescent="0.25">
      <c r="A51" s="1"/>
      <c r="B51" s="1" t="str">
        <f>'3. Fixed Operating Expenses'!B24</f>
        <v>Sales &amp; Marketing</v>
      </c>
      <c r="C51" s="1"/>
      <c r="D51" s="36"/>
      <c r="E51" s="43">
        <f>'3. Fixed Operating Expenses'!J24/12</f>
        <v>0</v>
      </c>
      <c r="F51" s="91">
        <f t="shared" ref="F51:P51" si="30">E51</f>
        <v>0</v>
      </c>
      <c r="G51" s="91">
        <f t="shared" si="30"/>
        <v>0</v>
      </c>
      <c r="H51" s="91">
        <f t="shared" si="30"/>
        <v>0</v>
      </c>
      <c r="I51" s="91">
        <f t="shared" si="30"/>
        <v>0</v>
      </c>
      <c r="J51" s="91">
        <f t="shared" si="30"/>
        <v>0</v>
      </c>
      <c r="K51" s="91">
        <f t="shared" si="30"/>
        <v>0</v>
      </c>
      <c r="L51" s="91">
        <f t="shared" si="30"/>
        <v>0</v>
      </c>
      <c r="M51" s="91">
        <f t="shared" si="30"/>
        <v>0</v>
      </c>
      <c r="N51" s="91">
        <f t="shared" si="30"/>
        <v>0</v>
      </c>
      <c r="O51" s="91">
        <f t="shared" si="30"/>
        <v>0</v>
      </c>
      <c r="P51" s="91">
        <f t="shared" si="30"/>
        <v>0</v>
      </c>
      <c r="Q51" s="43">
        <f t="shared" si="15"/>
        <v>0</v>
      </c>
    </row>
    <row r="52" spans="1:17" ht="12.75" customHeight="1" outlineLevel="1" x14ac:dyDescent="0.25">
      <c r="A52" s="1"/>
      <c r="B52" s="1" t="str">
        <f>'3. Fixed Operating Expenses'!B25</f>
        <v>Taxes-Other</v>
      </c>
      <c r="C52" s="1"/>
      <c r="D52" s="36"/>
      <c r="E52" s="43">
        <f>'3. Fixed Operating Expenses'!J25/12</f>
        <v>0</v>
      </c>
      <c r="F52" s="91">
        <f t="shared" ref="F52:P52" si="31">E52</f>
        <v>0</v>
      </c>
      <c r="G52" s="91">
        <f t="shared" si="31"/>
        <v>0</v>
      </c>
      <c r="H52" s="91">
        <f t="shared" si="31"/>
        <v>0</v>
      </c>
      <c r="I52" s="91">
        <f t="shared" si="31"/>
        <v>0</v>
      </c>
      <c r="J52" s="91">
        <f t="shared" si="31"/>
        <v>0</v>
      </c>
      <c r="K52" s="91">
        <f t="shared" si="31"/>
        <v>0</v>
      </c>
      <c r="L52" s="91">
        <f t="shared" si="31"/>
        <v>0</v>
      </c>
      <c r="M52" s="91">
        <f t="shared" si="31"/>
        <v>0</v>
      </c>
      <c r="N52" s="91">
        <f t="shared" si="31"/>
        <v>0</v>
      </c>
      <c r="O52" s="91">
        <f t="shared" si="31"/>
        <v>0</v>
      </c>
      <c r="P52" s="91">
        <f t="shared" si="31"/>
        <v>0</v>
      </c>
      <c r="Q52" s="43">
        <f t="shared" si="15"/>
        <v>0</v>
      </c>
    </row>
    <row r="53" spans="1:17" ht="12.75" customHeight="1" outlineLevel="1" x14ac:dyDescent="0.25">
      <c r="A53" s="1"/>
      <c r="B53" s="1" t="str">
        <f>'3. Fixed Operating Expenses'!B26</f>
        <v>Telephone and Communications</v>
      </c>
      <c r="C53" s="1"/>
      <c r="D53" s="36"/>
      <c r="E53" s="43">
        <f>'3. Fixed Operating Expenses'!J26/12</f>
        <v>0</v>
      </c>
      <c r="F53" s="91">
        <f t="shared" ref="F53:P53" si="32">E53</f>
        <v>0</v>
      </c>
      <c r="G53" s="91">
        <f t="shared" si="32"/>
        <v>0</v>
      </c>
      <c r="H53" s="91">
        <f t="shared" si="32"/>
        <v>0</v>
      </c>
      <c r="I53" s="91">
        <f t="shared" si="32"/>
        <v>0</v>
      </c>
      <c r="J53" s="91">
        <f t="shared" si="32"/>
        <v>0</v>
      </c>
      <c r="K53" s="91">
        <f t="shared" si="32"/>
        <v>0</v>
      </c>
      <c r="L53" s="91">
        <f t="shared" si="32"/>
        <v>0</v>
      </c>
      <c r="M53" s="91">
        <f t="shared" si="32"/>
        <v>0</v>
      </c>
      <c r="N53" s="91">
        <f t="shared" si="32"/>
        <v>0</v>
      </c>
      <c r="O53" s="91">
        <f t="shared" si="32"/>
        <v>0</v>
      </c>
      <c r="P53" s="91">
        <f t="shared" si="32"/>
        <v>0</v>
      </c>
      <c r="Q53" s="43">
        <f t="shared" si="15"/>
        <v>0</v>
      </c>
    </row>
    <row r="54" spans="1:17" ht="12.75" customHeight="1" outlineLevel="1" x14ac:dyDescent="0.25">
      <c r="A54" s="1"/>
      <c r="B54" s="1" t="str">
        <f>'3. Fixed Operating Expenses'!B27</f>
        <v>Travel</v>
      </c>
      <c r="C54" s="1"/>
      <c r="D54" s="36"/>
      <c r="E54" s="43">
        <f>'3. Fixed Operating Expenses'!J27/12</f>
        <v>0</v>
      </c>
      <c r="F54" s="91">
        <f t="shared" ref="F54:P54" si="33">E54</f>
        <v>0</v>
      </c>
      <c r="G54" s="91">
        <f t="shared" si="33"/>
        <v>0</v>
      </c>
      <c r="H54" s="91">
        <f t="shared" si="33"/>
        <v>0</v>
      </c>
      <c r="I54" s="91">
        <f t="shared" si="33"/>
        <v>0</v>
      </c>
      <c r="J54" s="91">
        <f t="shared" si="33"/>
        <v>0</v>
      </c>
      <c r="K54" s="91">
        <f t="shared" si="33"/>
        <v>0</v>
      </c>
      <c r="L54" s="91">
        <f t="shared" si="33"/>
        <v>0</v>
      </c>
      <c r="M54" s="91">
        <f t="shared" si="33"/>
        <v>0</v>
      </c>
      <c r="N54" s="91">
        <f t="shared" si="33"/>
        <v>0</v>
      </c>
      <c r="O54" s="91">
        <f t="shared" si="33"/>
        <v>0</v>
      </c>
      <c r="P54" s="91">
        <f t="shared" si="33"/>
        <v>0</v>
      </c>
      <c r="Q54" s="43">
        <f t="shared" si="15"/>
        <v>0</v>
      </c>
    </row>
    <row r="55" spans="1:17" ht="12.75" customHeight="1" outlineLevel="1" thickBot="1" x14ac:dyDescent="0.3">
      <c r="A55" s="1"/>
      <c r="B55" s="1" t="str">
        <f>'3. Fixed Operating Expenses'!B28</f>
        <v>Utilities</v>
      </c>
      <c r="C55" s="1"/>
      <c r="D55" s="36"/>
      <c r="E55" s="47">
        <f>'3. Fixed Operating Expenses'!J28/12</f>
        <v>0</v>
      </c>
      <c r="F55" s="47">
        <f t="shared" ref="F55:P55" si="34">E55</f>
        <v>0</v>
      </c>
      <c r="G55" s="47">
        <f t="shared" si="34"/>
        <v>0</v>
      </c>
      <c r="H55" s="47">
        <f t="shared" si="34"/>
        <v>0</v>
      </c>
      <c r="I55" s="47">
        <f t="shared" si="34"/>
        <v>0</v>
      </c>
      <c r="J55" s="47">
        <f t="shared" si="34"/>
        <v>0</v>
      </c>
      <c r="K55" s="47">
        <f t="shared" si="34"/>
        <v>0</v>
      </c>
      <c r="L55" s="47">
        <f t="shared" si="34"/>
        <v>0</v>
      </c>
      <c r="M55" s="47">
        <f t="shared" si="34"/>
        <v>0</v>
      </c>
      <c r="N55" s="47">
        <f t="shared" si="34"/>
        <v>0</v>
      </c>
      <c r="O55" s="47">
        <f t="shared" si="34"/>
        <v>0</v>
      </c>
      <c r="P55" s="47">
        <f t="shared" si="34"/>
        <v>0</v>
      </c>
      <c r="Q55" s="47">
        <f t="shared" si="15"/>
        <v>0</v>
      </c>
    </row>
    <row r="56" spans="1:17" ht="12.75" customHeight="1" x14ac:dyDescent="0.25">
      <c r="A56" s="1" t="s">
        <v>109</v>
      </c>
      <c r="B56" s="1"/>
      <c r="C56" s="1"/>
      <c r="D56" s="36"/>
      <c r="E56" s="43">
        <f t="shared" ref="E56:Q56" si="35">SUM(E36:E55)</f>
        <v>0</v>
      </c>
      <c r="F56" s="43">
        <f t="shared" si="35"/>
        <v>0</v>
      </c>
      <c r="G56" s="43">
        <f t="shared" si="35"/>
        <v>0</v>
      </c>
      <c r="H56" s="43">
        <f t="shared" si="35"/>
        <v>0</v>
      </c>
      <c r="I56" s="43">
        <f t="shared" si="35"/>
        <v>0</v>
      </c>
      <c r="J56" s="43">
        <f t="shared" si="35"/>
        <v>0</v>
      </c>
      <c r="K56" s="43">
        <f t="shared" si="35"/>
        <v>0</v>
      </c>
      <c r="L56" s="43">
        <f t="shared" si="35"/>
        <v>0</v>
      </c>
      <c r="M56" s="43">
        <f t="shared" si="35"/>
        <v>0</v>
      </c>
      <c r="N56" s="43">
        <f t="shared" si="35"/>
        <v>0</v>
      </c>
      <c r="O56" s="43">
        <f t="shared" si="35"/>
        <v>0</v>
      </c>
      <c r="P56" s="43">
        <f t="shared" si="35"/>
        <v>0</v>
      </c>
      <c r="Q56" s="43">
        <f t="shared" si="35"/>
        <v>0</v>
      </c>
    </row>
    <row r="57" spans="1:17" ht="12.75" customHeight="1" x14ac:dyDescent="0.25">
      <c r="A57" s="1"/>
      <c r="B57" s="1"/>
      <c r="C57" s="1"/>
      <c r="D57" s="36"/>
      <c r="E57" s="43"/>
      <c r="F57" s="43"/>
      <c r="G57" s="43"/>
      <c r="H57" s="43"/>
      <c r="I57" s="43"/>
      <c r="J57" s="43"/>
      <c r="K57" s="43"/>
      <c r="L57" s="43"/>
      <c r="M57" s="43"/>
      <c r="N57" s="43"/>
      <c r="O57" s="43"/>
      <c r="P57" s="43"/>
      <c r="Q57" s="43"/>
    </row>
    <row r="58" spans="1:17" ht="12.75" customHeight="1" outlineLevel="1" x14ac:dyDescent="0.25">
      <c r="A58" s="1" t="s">
        <v>90</v>
      </c>
      <c r="B58" s="1"/>
      <c r="C58" s="1"/>
      <c r="D58" s="36"/>
      <c r="E58" s="43"/>
      <c r="F58" s="43"/>
      <c r="G58" s="43"/>
      <c r="H58" s="43"/>
      <c r="I58" s="43"/>
      <c r="J58" s="43"/>
      <c r="K58" s="43"/>
      <c r="L58" s="43"/>
      <c r="M58" s="43"/>
      <c r="N58" s="43"/>
      <c r="O58" s="43"/>
      <c r="P58" s="43"/>
      <c r="Q58" s="43"/>
    </row>
    <row r="59" spans="1:17" ht="12.75" customHeight="1" outlineLevel="1" x14ac:dyDescent="0.25">
      <c r="A59" s="1"/>
      <c r="B59" s="1" t="s">
        <v>247</v>
      </c>
      <c r="C59" s="1"/>
      <c r="D59" s="36"/>
      <c r="E59" s="43">
        <f>IF('6. Cash Receipts-Disbursements'!$G$28&gt;1,'6. Cash Receipts-Disbursements'!$K$28,0)</f>
        <v>0</v>
      </c>
      <c r="F59" s="43">
        <f>IF('6. Cash Receipts-Disbursements'!$G$28&gt;1,'6. Cash Receipts-Disbursements'!$K$28,0)</f>
        <v>0</v>
      </c>
      <c r="G59" s="43">
        <f>IF('6. Cash Receipts-Disbursements'!$G$28&gt;1,'6. Cash Receipts-Disbursements'!$K$28,0)</f>
        <v>0</v>
      </c>
      <c r="H59" s="43">
        <f>IF('6. Cash Receipts-Disbursements'!$G$28&gt;1,'6. Cash Receipts-Disbursements'!$K$28,0)</f>
        <v>0</v>
      </c>
      <c r="I59" s="43">
        <f>IF('6. Cash Receipts-Disbursements'!$G$28&gt;1,'6. Cash Receipts-Disbursements'!$K$28,0)</f>
        <v>0</v>
      </c>
      <c r="J59" s="43">
        <f>IF('6. Cash Receipts-Disbursements'!$G$28&gt;1,'6. Cash Receipts-Disbursements'!$K$28,0)</f>
        <v>0</v>
      </c>
      <c r="K59" s="43">
        <f>IF('6. Cash Receipts-Disbursements'!$G$28&gt;1,'6. Cash Receipts-Disbursements'!$K$28,0)</f>
        <v>0</v>
      </c>
      <c r="L59" s="43">
        <f>IF('6. Cash Receipts-Disbursements'!$G$28&gt;1,'6. Cash Receipts-Disbursements'!$K$28,0)</f>
        <v>0</v>
      </c>
      <c r="M59" s="43">
        <f>IF('6. Cash Receipts-Disbursements'!$G$28&gt;1,'6. Cash Receipts-Disbursements'!$K$28,0)</f>
        <v>0</v>
      </c>
      <c r="N59" s="43">
        <f>IF('6. Cash Receipts-Disbursements'!$G$28&gt;1,'6. Cash Receipts-Disbursements'!$K$28,0)</f>
        <v>0</v>
      </c>
      <c r="O59" s="43">
        <f>IF('6. Cash Receipts-Disbursements'!$G$28&gt;1,'6. Cash Receipts-Disbursements'!$K$28,0)</f>
        <v>0</v>
      </c>
      <c r="P59" s="43">
        <f>IF('6. Cash Receipts-Disbursements'!$G$28&gt;1,'6. Cash Receipts-Disbursements'!$K$28,0)</f>
        <v>0</v>
      </c>
      <c r="Q59" s="43">
        <f>SUM(E59:P59)</f>
        <v>0</v>
      </c>
    </row>
    <row r="60" spans="1:17" ht="12.75" customHeight="1" outlineLevel="1" x14ac:dyDescent="0.25">
      <c r="A60" s="1"/>
      <c r="B60" s="1" t="s">
        <v>3</v>
      </c>
      <c r="C60" s="1"/>
      <c r="D60" s="36"/>
      <c r="E60" s="43">
        <f>'3. Fixed Operating Expenses'!G32</f>
        <v>0</v>
      </c>
      <c r="F60" s="43">
        <f t="shared" ref="F60:P60" si="36">E60</f>
        <v>0</v>
      </c>
      <c r="G60" s="43">
        <f t="shared" si="36"/>
        <v>0</v>
      </c>
      <c r="H60" s="43">
        <f t="shared" si="36"/>
        <v>0</v>
      </c>
      <c r="I60" s="43">
        <f t="shared" si="36"/>
        <v>0</v>
      </c>
      <c r="J60" s="43">
        <f t="shared" si="36"/>
        <v>0</v>
      </c>
      <c r="K60" s="43">
        <f t="shared" si="36"/>
        <v>0</v>
      </c>
      <c r="L60" s="43">
        <f t="shared" si="36"/>
        <v>0</v>
      </c>
      <c r="M60" s="43">
        <f t="shared" si="36"/>
        <v>0</v>
      </c>
      <c r="N60" s="43">
        <f t="shared" si="36"/>
        <v>0</v>
      </c>
      <c r="O60" s="43">
        <f t="shared" si="36"/>
        <v>0</v>
      </c>
      <c r="P60" s="43">
        <f t="shared" si="36"/>
        <v>0</v>
      </c>
      <c r="Q60" s="43">
        <f>SUM(E60:P60)</f>
        <v>0</v>
      </c>
    </row>
    <row r="61" spans="1:17" ht="12.75" customHeight="1" outlineLevel="1" x14ac:dyDescent="0.25">
      <c r="A61" s="1"/>
      <c r="B61" s="1" t="s">
        <v>91</v>
      </c>
      <c r="C61" s="1"/>
      <c r="D61" s="36"/>
      <c r="E61" s="43"/>
      <c r="F61" s="43"/>
      <c r="G61" s="43"/>
      <c r="H61" s="43"/>
      <c r="I61" s="43"/>
      <c r="J61" s="43"/>
      <c r="K61" s="43"/>
      <c r="L61" s="43"/>
      <c r="M61" s="43"/>
      <c r="N61" s="43"/>
      <c r="O61" s="43"/>
      <c r="P61" s="43"/>
      <c r="Q61" s="43"/>
    </row>
    <row r="62" spans="1:17" ht="12.75" customHeight="1" outlineLevel="1" x14ac:dyDescent="0.25">
      <c r="A62" s="1"/>
      <c r="B62" s="1"/>
      <c r="C62" s="1" t="str">
        <f>'1. Required Start-Up Funds'!$C$41</f>
        <v>Commercial Loan</v>
      </c>
      <c r="D62" s="36"/>
      <c r="E62" s="43">
        <f>'26. Amoritization Schedule'!G17</f>
        <v>0</v>
      </c>
      <c r="F62" s="43">
        <f>'26. Amoritization Schedule'!H17</f>
        <v>0</v>
      </c>
      <c r="G62" s="43">
        <f>'26. Amoritization Schedule'!I17</f>
        <v>0</v>
      </c>
      <c r="H62" s="43">
        <f>'26. Amoritization Schedule'!J17</f>
        <v>0</v>
      </c>
      <c r="I62" s="43">
        <f>'26. Amoritization Schedule'!K17</f>
        <v>0</v>
      </c>
      <c r="J62" s="43">
        <f>'26. Amoritization Schedule'!L17</f>
        <v>0</v>
      </c>
      <c r="K62" s="43">
        <f>'26. Amoritization Schedule'!M17</f>
        <v>0</v>
      </c>
      <c r="L62" s="43">
        <f>'26. Amoritization Schedule'!N17</f>
        <v>0</v>
      </c>
      <c r="M62" s="43">
        <f>'26. Amoritization Schedule'!O17</f>
        <v>0</v>
      </c>
      <c r="N62" s="43">
        <f>'26. Amoritization Schedule'!P17</f>
        <v>0</v>
      </c>
      <c r="O62" s="43">
        <f>'26. Amoritization Schedule'!Q17</f>
        <v>0</v>
      </c>
      <c r="P62" s="43">
        <f>'26. Amoritization Schedule'!R17</f>
        <v>0</v>
      </c>
      <c r="Q62" s="43">
        <f t="shared" ref="Q62:Q68" si="37">SUM(E62:P62)</f>
        <v>0</v>
      </c>
    </row>
    <row r="63" spans="1:17" ht="12.75" customHeight="1" outlineLevel="1" x14ac:dyDescent="0.25">
      <c r="A63" s="1"/>
      <c r="B63" s="1"/>
      <c r="C63" s="1" t="str">
        <f>'1. Required Start-Up Funds'!$C$42</f>
        <v>Commercial Mortgage</v>
      </c>
      <c r="D63" s="36"/>
      <c r="E63" s="43">
        <f>'26. Amoritization Schedule'!G44</f>
        <v>0</v>
      </c>
      <c r="F63" s="43">
        <f>'26. Amoritization Schedule'!H44</f>
        <v>0</v>
      </c>
      <c r="G63" s="43">
        <f>'26. Amoritization Schedule'!I44</f>
        <v>0</v>
      </c>
      <c r="H63" s="43">
        <f>'26. Amoritization Schedule'!J44</f>
        <v>0</v>
      </c>
      <c r="I63" s="43">
        <f>'26. Amoritization Schedule'!K44</f>
        <v>0</v>
      </c>
      <c r="J63" s="43">
        <f>'26. Amoritization Schedule'!L44</f>
        <v>0</v>
      </c>
      <c r="K63" s="43">
        <f>'26. Amoritization Schedule'!M44</f>
        <v>0</v>
      </c>
      <c r="L63" s="43">
        <f>'26. Amoritization Schedule'!N44</f>
        <v>0</v>
      </c>
      <c r="M63" s="43">
        <f>'26. Amoritization Schedule'!O44</f>
        <v>0</v>
      </c>
      <c r="N63" s="43">
        <f>'26. Amoritization Schedule'!P44</f>
        <v>0</v>
      </c>
      <c r="O63" s="43">
        <f>'26. Amoritization Schedule'!Q44</f>
        <v>0</v>
      </c>
      <c r="P63" s="43">
        <f>'26. Amoritization Schedule'!R44</f>
        <v>0</v>
      </c>
      <c r="Q63" s="43">
        <f t="shared" si="37"/>
        <v>0</v>
      </c>
    </row>
    <row r="64" spans="1:17" ht="12.75" customHeight="1" outlineLevel="1" x14ac:dyDescent="0.25">
      <c r="A64" s="1"/>
      <c r="B64" s="1"/>
      <c r="C64" s="1" t="s">
        <v>93</v>
      </c>
      <c r="D64" s="36"/>
      <c r="E64" s="43">
        <f>'11. Cash Flow Statement (2)'!E24</f>
        <v>0</v>
      </c>
      <c r="F64" s="43">
        <f>'11. Cash Flow Statement (2)'!F24</f>
        <v>0</v>
      </c>
      <c r="G64" s="43">
        <f>'11. Cash Flow Statement (2)'!G24</f>
        <v>0</v>
      </c>
      <c r="H64" s="43">
        <f>'11. Cash Flow Statement (2)'!H24</f>
        <v>0</v>
      </c>
      <c r="I64" s="43">
        <f>'11. Cash Flow Statement (2)'!I24</f>
        <v>0</v>
      </c>
      <c r="J64" s="43">
        <f>'11. Cash Flow Statement (2)'!J24</f>
        <v>0</v>
      </c>
      <c r="K64" s="43">
        <f>'11. Cash Flow Statement (2)'!K24</f>
        <v>0</v>
      </c>
      <c r="L64" s="43">
        <f>'11. Cash Flow Statement (2)'!L24</f>
        <v>0</v>
      </c>
      <c r="M64" s="43">
        <f>'11. Cash Flow Statement (2)'!M24</f>
        <v>0</v>
      </c>
      <c r="N64" s="43">
        <f>'11. Cash Flow Statement (2)'!N24</f>
        <v>0</v>
      </c>
      <c r="O64" s="43">
        <f>'11. Cash Flow Statement (2)'!O24</f>
        <v>0</v>
      </c>
      <c r="P64" s="43">
        <f>'11. Cash Flow Statement (2)'!P24</f>
        <v>0</v>
      </c>
      <c r="Q64" s="43">
        <f t="shared" si="37"/>
        <v>0</v>
      </c>
    </row>
    <row r="65" spans="1:17" ht="12.75" customHeight="1" outlineLevel="1" x14ac:dyDescent="0.25">
      <c r="A65" s="1"/>
      <c r="B65" s="1"/>
      <c r="C65" s="21" t="str">
        <f>'1. Required Start-Up Funds'!$C$43</f>
        <v>Family Loans</v>
      </c>
      <c r="D65" s="21"/>
      <c r="E65" s="43">
        <f>'26. Amoritization Schedule'!G71</f>
        <v>0</v>
      </c>
      <c r="F65" s="43">
        <f>'26. Amoritization Schedule'!H71</f>
        <v>0</v>
      </c>
      <c r="G65" s="43">
        <f>'26. Amoritization Schedule'!I71</f>
        <v>0</v>
      </c>
      <c r="H65" s="43">
        <f>'26. Amoritization Schedule'!J71</f>
        <v>0</v>
      </c>
      <c r="I65" s="43">
        <f>'26. Amoritization Schedule'!K71</f>
        <v>0</v>
      </c>
      <c r="J65" s="43">
        <f>'26. Amoritization Schedule'!L71</f>
        <v>0</v>
      </c>
      <c r="K65" s="43">
        <f>'26. Amoritization Schedule'!M71</f>
        <v>0</v>
      </c>
      <c r="L65" s="43">
        <f>'26. Amoritization Schedule'!N71</f>
        <v>0</v>
      </c>
      <c r="M65" s="43">
        <f>'26. Amoritization Schedule'!O71</f>
        <v>0</v>
      </c>
      <c r="N65" s="43">
        <f>'26. Amoritization Schedule'!P71</f>
        <v>0</v>
      </c>
      <c r="O65" s="43">
        <f>'26. Amoritization Schedule'!Q71</f>
        <v>0</v>
      </c>
      <c r="P65" s="43">
        <f>'26. Amoritization Schedule'!R71</f>
        <v>0</v>
      </c>
      <c r="Q65" s="43">
        <f t="shared" si="37"/>
        <v>0</v>
      </c>
    </row>
    <row r="66" spans="1:17" ht="12.75" customHeight="1" outlineLevel="1" x14ac:dyDescent="0.25">
      <c r="A66" s="1"/>
      <c r="B66" s="1"/>
      <c r="C66" s="21" t="str">
        <f>'1. Required Start-Up Funds'!$C$44</f>
        <v>CEI, FAME, etc.</v>
      </c>
      <c r="D66" s="21"/>
      <c r="E66" s="43">
        <f>'26. Amoritization Schedule'!G98</f>
        <v>0</v>
      </c>
      <c r="F66" s="43">
        <f>'26. Amoritization Schedule'!H98</f>
        <v>0</v>
      </c>
      <c r="G66" s="43">
        <f>'26. Amoritization Schedule'!I98</f>
        <v>0</v>
      </c>
      <c r="H66" s="43">
        <f>'26. Amoritization Schedule'!J98</f>
        <v>0</v>
      </c>
      <c r="I66" s="43">
        <f>'26. Amoritization Schedule'!K98</f>
        <v>0</v>
      </c>
      <c r="J66" s="43">
        <f>'26. Amoritization Schedule'!L98</f>
        <v>0</v>
      </c>
      <c r="K66" s="43">
        <f>'26. Amoritization Schedule'!M98</f>
        <v>0</v>
      </c>
      <c r="L66" s="43">
        <f>'26. Amoritization Schedule'!N98</f>
        <v>0</v>
      </c>
      <c r="M66" s="43">
        <f>'26. Amoritization Schedule'!O98</f>
        <v>0</v>
      </c>
      <c r="N66" s="43">
        <f>'26. Amoritization Schedule'!P98</f>
        <v>0</v>
      </c>
      <c r="O66" s="43">
        <f>'26. Amoritization Schedule'!Q98</f>
        <v>0</v>
      </c>
      <c r="P66" s="43">
        <f>'26. Amoritization Schedule'!R98</f>
        <v>0</v>
      </c>
      <c r="Q66" s="43">
        <f t="shared" si="37"/>
        <v>0</v>
      </c>
    </row>
    <row r="67" spans="1:17" ht="12.75" customHeight="1" outlineLevel="1" x14ac:dyDescent="0.25">
      <c r="A67" s="1"/>
      <c r="B67" s="1"/>
      <c r="C67" s="21" t="str">
        <f>'1. Required Start-Up Funds'!$C$45</f>
        <v>Other Bank Debt</v>
      </c>
      <c r="D67" s="21"/>
      <c r="E67" s="43">
        <f>'26. Amoritization Schedule'!G125</f>
        <v>0</v>
      </c>
      <c r="F67" s="43">
        <f>'26. Amoritization Schedule'!H125</f>
        <v>0</v>
      </c>
      <c r="G67" s="43">
        <f>'26. Amoritization Schedule'!I125</f>
        <v>0</v>
      </c>
      <c r="H67" s="43">
        <f>'26. Amoritization Schedule'!J125</f>
        <v>0</v>
      </c>
      <c r="I67" s="43">
        <f>'26. Amoritization Schedule'!K125</f>
        <v>0</v>
      </c>
      <c r="J67" s="43">
        <f>'26. Amoritization Schedule'!L125</f>
        <v>0</v>
      </c>
      <c r="K67" s="43">
        <f>'26. Amoritization Schedule'!M125</f>
        <v>0</v>
      </c>
      <c r="L67" s="43">
        <f>'26. Amoritization Schedule'!N125</f>
        <v>0</v>
      </c>
      <c r="M67" s="43">
        <f>'26. Amoritization Schedule'!O125</f>
        <v>0</v>
      </c>
      <c r="N67" s="43">
        <f>'26. Amoritization Schedule'!P125</f>
        <v>0</v>
      </c>
      <c r="O67" s="43">
        <f>'26. Amoritization Schedule'!Q125</f>
        <v>0</v>
      </c>
      <c r="P67" s="43">
        <f>'26. Amoritization Schedule'!R125</f>
        <v>0</v>
      </c>
      <c r="Q67" s="43">
        <f t="shared" si="37"/>
        <v>0</v>
      </c>
    </row>
    <row r="68" spans="1:17" ht="12.75" customHeight="1" outlineLevel="1" thickBot="1" x14ac:dyDescent="0.3">
      <c r="A68" s="1"/>
      <c r="B68" s="1" t="s">
        <v>126</v>
      </c>
      <c r="C68" s="1"/>
      <c r="D68" s="36"/>
      <c r="E68" s="47">
        <f>IF(E76&gt;0,(E75)*'6. Cash Receipts-Disbursements'!G25,0)</f>
        <v>0</v>
      </c>
      <c r="F68" s="47">
        <f>IF(F76&gt;0,IF(E76&lt;0,(F75-ABS(E76))*'6. Cash Receipts-Disbursements'!$G$25,'10. Income Statement (2)'!F75*'6. Cash Receipts-Disbursements'!$G$25),IF('10. Income Statement (2)'!E76&gt;0,-('10. Income Statement (2)'!E76*'6. Cash Receipts-Disbursements'!$G$25),0))</f>
        <v>0</v>
      </c>
      <c r="G68" s="47">
        <f>IF(G76&gt;0,IF(F76&lt;0,(G75-ABS(F76))*'6. Cash Receipts-Disbursements'!$G$25,'10. Income Statement (2)'!G75*'6. Cash Receipts-Disbursements'!$G$25),IF('10. Income Statement (2)'!F76&gt;0,-('10. Income Statement (2)'!F76*'6. Cash Receipts-Disbursements'!$G$25),0))</f>
        <v>0</v>
      </c>
      <c r="H68" s="47">
        <f>IF(H76&gt;0,IF(G76&lt;0,(H75-ABS(G76))*'6. Cash Receipts-Disbursements'!$G$25,'10. Income Statement (2)'!H75*'6. Cash Receipts-Disbursements'!$G$25),IF('10. Income Statement (2)'!G76&gt;0,-('10. Income Statement (2)'!G76*'6. Cash Receipts-Disbursements'!$G$25),0))</f>
        <v>0</v>
      </c>
      <c r="I68" s="47">
        <f>IF(I76&gt;0,IF(H76&lt;0,(I75-ABS(H76))*'6. Cash Receipts-Disbursements'!$G$25,'10. Income Statement (2)'!I75*'6. Cash Receipts-Disbursements'!$G$25),IF('10. Income Statement (2)'!H76&gt;0,-('10. Income Statement (2)'!H76*'6. Cash Receipts-Disbursements'!$G$25),0))</f>
        <v>0</v>
      </c>
      <c r="J68" s="47">
        <f>IF(J76&gt;0,IF(I76&lt;0,(J75-ABS(I76))*'6. Cash Receipts-Disbursements'!$G$25,'10. Income Statement (2)'!J75*'6. Cash Receipts-Disbursements'!$G$25),IF('10. Income Statement (2)'!I76&gt;0,-('10. Income Statement (2)'!I76*'6. Cash Receipts-Disbursements'!$G$25),0))</f>
        <v>0</v>
      </c>
      <c r="K68" s="47">
        <f>IF(K76&gt;0,IF(J76&lt;0,(K75-ABS(J76))*'6. Cash Receipts-Disbursements'!$G$25,'10. Income Statement (2)'!K75*'6. Cash Receipts-Disbursements'!$G$25),IF('10. Income Statement (2)'!J76&gt;0,-('10. Income Statement (2)'!J76*'6. Cash Receipts-Disbursements'!$G$25),0))</f>
        <v>0</v>
      </c>
      <c r="L68" s="47">
        <f>IF(L76&gt;0,IF(K76&lt;0,(L75-ABS(K76))*'6. Cash Receipts-Disbursements'!$G$25,'10. Income Statement (2)'!L75*'6. Cash Receipts-Disbursements'!$G$25),IF('10. Income Statement (2)'!K76&gt;0,-('10. Income Statement (2)'!K76*'6. Cash Receipts-Disbursements'!$G$25),0))</f>
        <v>0</v>
      </c>
      <c r="M68" s="47">
        <f>IF(M76&gt;0,IF(L76&lt;0,(M75-ABS(L76))*'6. Cash Receipts-Disbursements'!$G$25,'10. Income Statement (2)'!M75*'6. Cash Receipts-Disbursements'!$G$25),IF('10. Income Statement (2)'!L76&gt;0,-('10. Income Statement (2)'!L76*'6. Cash Receipts-Disbursements'!$G$25),0))</f>
        <v>0</v>
      </c>
      <c r="N68" s="47">
        <f>IF(N76&gt;0,IF(M76&lt;0,(N75-ABS(M76))*'6. Cash Receipts-Disbursements'!$G$25,'10. Income Statement (2)'!N75*'6. Cash Receipts-Disbursements'!$G$25),IF('10. Income Statement (2)'!M76&gt;0,-('10. Income Statement (2)'!M76*'6. Cash Receipts-Disbursements'!$G$25),0))</f>
        <v>0</v>
      </c>
      <c r="O68" s="47">
        <f>IF(O76&gt;0,IF(N76&lt;0,(O75-ABS(N76))*'6. Cash Receipts-Disbursements'!$G$25,'10. Income Statement (2)'!O75*'6. Cash Receipts-Disbursements'!$G$25),IF('10. Income Statement (2)'!N76&gt;0,-('10. Income Statement (2)'!N76*'6. Cash Receipts-Disbursements'!$G$25),0))</f>
        <v>0</v>
      </c>
      <c r="P68" s="47">
        <f>IF(P76&gt;0,IF(O76&lt;0,(P75-ABS(O76))*'6. Cash Receipts-Disbursements'!$G$25,'10. Income Statement (2)'!P75*'6. Cash Receipts-Disbursements'!$G$25),IF('10. Income Statement (2)'!O76&gt;0,-('10. Income Statement (2)'!O76*'6. Cash Receipts-Disbursements'!$G$25),0))</f>
        <v>0</v>
      </c>
      <c r="Q68" s="47">
        <f t="shared" si="37"/>
        <v>0</v>
      </c>
    </row>
    <row r="69" spans="1:17" ht="12.75" customHeight="1" x14ac:dyDescent="0.25">
      <c r="A69" s="1" t="s">
        <v>92</v>
      </c>
      <c r="B69" s="1"/>
      <c r="C69" s="1"/>
      <c r="D69" s="36"/>
      <c r="E69" s="43">
        <f>SUM(E59:E68)</f>
        <v>0</v>
      </c>
      <c r="F69" s="43">
        <f t="shared" ref="F69:Q69" si="38">SUM(F59:F68)</f>
        <v>0</v>
      </c>
      <c r="G69" s="43">
        <f t="shared" si="38"/>
        <v>0</v>
      </c>
      <c r="H69" s="43">
        <f t="shared" si="38"/>
        <v>0</v>
      </c>
      <c r="I69" s="43">
        <f t="shared" si="38"/>
        <v>0</v>
      </c>
      <c r="J69" s="43">
        <f t="shared" si="38"/>
        <v>0</v>
      </c>
      <c r="K69" s="43">
        <f t="shared" si="38"/>
        <v>0</v>
      </c>
      <c r="L69" s="43">
        <f t="shared" si="38"/>
        <v>0</v>
      </c>
      <c r="M69" s="43">
        <f t="shared" si="38"/>
        <v>0</v>
      </c>
      <c r="N69" s="43">
        <f t="shared" si="38"/>
        <v>0</v>
      </c>
      <c r="O69" s="43">
        <f t="shared" si="38"/>
        <v>0</v>
      </c>
      <c r="P69" s="43">
        <f t="shared" si="38"/>
        <v>0</v>
      </c>
      <c r="Q69" s="43">
        <f t="shared" si="38"/>
        <v>0</v>
      </c>
    </row>
    <row r="70" spans="1:17" ht="12.75" customHeight="1" thickBot="1" x14ac:dyDescent="0.3">
      <c r="A70" s="1"/>
      <c r="B70" s="1"/>
      <c r="C70" s="1"/>
      <c r="D70" s="36"/>
      <c r="E70" s="47"/>
      <c r="F70" s="47"/>
      <c r="G70" s="47"/>
      <c r="H70" s="47"/>
      <c r="I70" s="47"/>
      <c r="J70" s="47"/>
      <c r="K70" s="47"/>
      <c r="L70" s="47"/>
      <c r="M70" s="47"/>
      <c r="N70" s="47"/>
      <c r="O70" s="47"/>
      <c r="P70" s="47"/>
      <c r="Q70" s="47"/>
    </row>
    <row r="71" spans="1:17" ht="15.75" customHeight="1" thickBot="1" x14ac:dyDescent="0.3">
      <c r="A71" s="1" t="s">
        <v>113</v>
      </c>
      <c r="B71" s="1"/>
      <c r="C71" s="1"/>
      <c r="D71" s="36"/>
      <c r="E71" s="95">
        <f t="shared" ref="E71:Q71" si="39">E24-E33-E56-E69</f>
        <v>0</v>
      </c>
      <c r="F71" s="95">
        <f t="shared" si="39"/>
        <v>0</v>
      </c>
      <c r="G71" s="95">
        <f t="shared" si="39"/>
        <v>0</v>
      </c>
      <c r="H71" s="95">
        <f t="shared" si="39"/>
        <v>0</v>
      </c>
      <c r="I71" s="95">
        <f t="shared" si="39"/>
        <v>0</v>
      </c>
      <c r="J71" s="95">
        <f t="shared" si="39"/>
        <v>0</v>
      </c>
      <c r="K71" s="95">
        <f t="shared" si="39"/>
        <v>0</v>
      </c>
      <c r="L71" s="95">
        <f t="shared" si="39"/>
        <v>0</v>
      </c>
      <c r="M71" s="95">
        <f t="shared" si="39"/>
        <v>0</v>
      </c>
      <c r="N71" s="95">
        <f t="shared" si="39"/>
        <v>0</v>
      </c>
      <c r="O71" s="95">
        <f t="shared" si="39"/>
        <v>0</v>
      </c>
      <c r="P71" s="95">
        <f t="shared" si="39"/>
        <v>0</v>
      </c>
      <c r="Q71" s="95">
        <f t="shared" si="39"/>
        <v>0</v>
      </c>
    </row>
    <row r="72" spans="1:17" ht="12.75" customHeight="1" thickTop="1" x14ac:dyDescent="0.25">
      <c r="A72" s="1"/>
      <c r="B72" s="1"/>
      <c r="C72" s="1"/>
      <c r="D72" s="36"/>
      <c r="E72" s="36"/>
      <c r="F72" s="36"/>
      <c r="G72" s="36"/>
      <c r="H72" s="36"/>
      <c r="I72" s="36"/>
      <c r="J72" s="36"/>
      <c r="K72" s="36"/>
      <c r="L72" s="36"/>
      <c r="M72" s="36"/>
      <c r="N72" s="36"/>
      <c r="O72" s="36"/>
      <c r="P72" s="36"/>
      <c r="Q72" s="36"/>
    </row>
    <row r="73" spans="1:17" ht="12.75" customHeight="1" x14ac:dyDescent="0.25">
      <c r="A73" s="1"/>
      <c r="B73" s="1"/>
      <c r="C73" s="1"/>
      <c r="D73" s="36"/>
      <c r="E73" s="36"/>
      <c r="F73" s="36"/>
      <c r="G73" s="36"/>
      <c r="H73" s="36"/>
      <c r="I73" s="36"/>
      <c r="J73" s="36"/>
      <c r="K73" s="36"/>
      <c r="L73" s="36"/>
      <c r="M73" s="36"/>
      <c r="N73" s="36"/>
      <c r="O73" s="36"/>
      <c r="P73" s="36"/>
      <c r="Q73" s="51"/>
    </row>
    <row r="74" spans="1:17" ht="12.75" customHeight="1" x14ac:dyDescent="0.25">
      <c r="A74" s="1"/>
      <c r="B74" s="1"/>
      <c r="C74" s="1"/>
      <c r="D74" s="36"/>
      <c r="E74" s="36"/>
      <c r="F74" s="36"/>
      <c r="G74" s="36"/>
      <c r="H74" s="36"/>
      <c r="I74" s="36"/>
      <c r="J74" s="36"/>
      <c r="K74" s="36"/>
      <c r="L74" s="36"/>
      <c r="M74" s="36"/>
      <c r="N74" s="36"/>
      <c r="O74" s="36"/>
      <c r="P74" s="36"/>
      <c r="Q74" s="36"/>
    </row>
    <row r="75" spans="1:17" ht="12.75" customHeight="1" x14ac:dyDescent="0.25">
      <c r="A75" s="1"/>
      <c r="B75" s="1"/>
      <c r="C75" s="1"/>
      <c r="D75" s="36"/>
      <c r="E75" s="96">
        <f t="shared" ref="E75:P75" si="40">E24-E33-E56-E60-E62-E63-E64</f>
        <v>0</v>
      </c>
      <c r="F75" s="96">
        <f t="shared" si="40"/>
        <v>0</v>
      </c>
      <c r="G75" s="96">
        <f t="shared" si="40"/>
        <v>0</v>
      </c>
      <c r="H75" s="96">
        <f t="shared" si="40"/>
        <v>0</v>
      </c>
      <c r="I75" s="96">
        <f t="shared" si="40"/>
        <v>0</v>
      </c>
      <c r="J75" s="96">
        <f t="shared" si="40"/>
        <v>0</v>
      </c>
      <c r="K75" s="96">
        <f t="shared" si="40"/>
        <v>0</v>
      </c>
      <c r="L75" s="96">
        <f t="shared" si="40"/>
        <v>0</v>
      </c>
      <c r="M75" s="96">
        <f t="shared" si="40"/>
        <v>0</v>
      </c>
      <c r="N75" s="96">
        <f t="shared" si="40"/>
        <v>0</v>
      </c>
      <c r="O75" s="96">
        <f t="shared" si="40"/>
        <v>0</v>
      </c>
      <c r="P75" s="96">
        <f t="shared" si="40"/>
        <v>0</v>
      </c>
      <c r="Q75" s="36"/>
    </row>
    <row r="76" spans="1:17" ht="12.75" customHeight="1" x14ac:dyDescent="0.25">
      <c r="A76" s="1"/>
      <c r="B76" s="1"/>
      <c r="C76" s="1"/>
      <c r="D76" s="36"/>
      <c r="E76" s="96">
        <f>E75</f>
        <v>0</v>
      </c>
      <c r="F76" s="96">
        <f t="shared" ref="F76:P76" si="41">E76+F75</f>
        <v>0</v>
      </c>
      <c r="G76" s="96">
        <f t="shared" si="41"/>
        <v>0</v>
      </c>
      <c r="H76" s="96">
        <f t="shared" si="41"/>
        <v>0</v>
      </c>
      <c r="I76" s="96">
        <f t="shared" si="41"/>
        <v>0</v>
      </c>
      <c r="J76" s="96">
        <f t="shared" si="41"/>
        <v>0</v>
      </c>
      <c r="K76" s="96">
        <f t="shared" si="41"/>
        <v>0</v>
      </c>
      <c r="L76" s="96">
        <f t="shared" si="41"/>
        <v>0</v>
      </c>
      <c r="M76" s="96">
        <f t="shared" si="41"/>
        <v>0</v>
      </c>
      <c r="N76" s="96">
        <f t="shared" si="41"/>
        <v>0</v>
      </c>
      <c r="O76" s="96">
        <f t="shared" si="41"/>
        <v>0</v>
      </c>
      <c r="P76" s="96">
        <f t="shared" si="41"/>
        <v>0</v>
      </c>
      <c r="Q76" s="36"/>
    </row>
    <row r="77" spans="1:17" ht="12.75" customHeight="1" x14ac:dyDescent="0.2">
      <c r="P77" s="19"/>
      <c r="Q77" s="19"/>
    </row>
    <row r="78" spans="1:17" ht="12.75" customHeight="1" x14ac:dyDescent="0.2"/>
    <row r="79" spans="1:17" ht="12.75" customHeight="1" x14ac:dyDescent="0.2"/>
    <row r="80" spans="1: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sheetData>
  <sheetProtection sheet="1" objects="1" scenarios="1"/>
  <phoneticPr fontId="4" type="noConversion"/>
  <pageMargins left="0.75" right="0.75" top="1" bottom="1" header="0.5" footer="0.5"/>
  <pageSetup scale="78" fitToHeight="2" orientation="landscape" blackAndWhite="1" horizontalDpi="300" verticalDpi="300"/>
  <headerFooter>
    <oddHeader>&amp;R&amp;K000000&amp;A_x000D_&amp;D_x000D_&amp;T</oddHeader>
    <oddFooter>&amp;L&amp;F&amp;RPage &amp;P of &amp;N</oddFooter>
  </headerFooter>
  <rowBreaks count="1" manualBreakCount="1">
    <brk id="57" max="16" man="1"/>
  </rowBreak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6"/>
  <sheetViews>
    <sheetView showGridLines="0" zoomScale="90" zoomScaleNormal="90" zoomScalePageLayoutView="90" workbookViewId="0">
      <selection activeCell="F10" sqref="F10"/>
    </sheetView>
  </sheetViews>
  <sheetFormatPr defaultColWidth="8.875" defaultRowHeight="11.4" x14ac:dyDescent="0.2"/>
  <cols>
    <col min="1" max="3" width="3" style="6" customWidth="1"/>
    <col min="4" max="4" width="22.75" customWidth="1"/>
    <col min="5" max="16" width="10.75" customWidth="1"/>
    <col min="17" max="17" width="12.75" customWidth="1"/>
  </cols>
  <sheetData>
    <row r="1" spans="1:17" ht="15.6" x14ac:dyDescent="0.3">
      <c r="A1" s="5" t="str">
        <f>'1. Required Start-Up Funds'!A1</f>
        <v>SCORE Financial Template</v>
      </c>
    </row>
    <row r="2" spans="1:17" ht="15.6" x14ac:dyDescent="0.3">
      <c r="A2" s="5" t="s">
        <v>188</v>
      </c>
    </row>
    <row r="3" spans="1:17" ht="12.75" customHeight="1" x14ac:dyDescent="0.25">
      <c r="A3" s="1"/>
      <c r="B3" s="1"/>
      <c r="C3" s="1"/>
      <c r="D3" s="36"/>
      <c r="E3" s="36"/>
      <c r="F3" s="36"/>
      <c r="G3" s="36"/>
      <c r="H3" s="36"/>
      <c r="I3" s="36"/>
      <c r="J3" s="36"/>
      <c r="K3" s="36"/>
      <c r="L3" s="36"/>
      <c r="M3" s="36"/>
      <c r="N3" s="36"/>
      <c r="O3" s="36"/>
      <c r="P3" s="36"/>
      <c r="Q3" s="36"/>
    </row>
    <row r="4" spans="1:17" ht="12.75" customHeight="1" thickBot="1" x14ac:dyDescent="0.3">
      <c r="A4" s="1"/>
      <c r="B4" s="1"/>
      <c r="C4" s="1"/>
      <c r="D4" s="36"/>
      <c r="E4" s="297">
        <f>'4. Projected Sales Forecast'!H4</f>
        <v>1</v>
      </c>
      <c r="F4" s="297">
        <f>'4. Projected Sales Forecast'!I4</f>
        <v>32</v>
      </c>
      <c r="G4" s="297">
        <f>'4. Projected Sales Forecast'!J4</f>
        <v>63</v>
      </c>
      <c r="H4" s="297">
        <f>'4. Projected Sales Forecast'!K4</f>
        <v>94</v>
      </c>
      <c r="I4" s="297">
        <f>'4. Projected Sales Forecast'!L4</f>
        <v>125</v>
      </c>
      <c r="J4" s="297">
        <f>'4. Projected Sales Forecast'!M4</f>
        <v>156</v>
      </c>
      <c r="K4" s="297">
        <f>'4. Projected Sales Forecast'!N4</f>
        <v>187</v>
      </c>
      <c r="L4" s="297">
        <f>'4. Projected Sales Forecast'!O4</f>
        <v>218</v>
      </c>
      <c r="M4" s="297">
        <f>'4. Projected Sales Forecast'!P4</f>
        <v>249</v>
      </c>
      <c r="N4" s="297">
        <f>'4. Projected Sales Forecast'!Q4</f>
        <v>280</v>
      </c>
      <c r="O4" s="297">
        <f>'4. Projected Sales Forecast'!R4</f>
        <v>311</v>
      </c>
      <c r="P4" s="297">
        <f>'4. Projected Sales Forecast'!S4</f>
        <v>342</v>
      </c>
      <c r="Q4" s="38" t="s">
        <v>2</v>
      </c>
    </row>
    <row r="5" spans="1:17" ht="12.75" customHeight="1" thickTop="1" x14ac:dyDescent="0.25">
      <c r="A5" s="90"/>
      <c r="B5" s="90"/>
      <c r="C5" s="90"/>
      <c r="D5" s="87"/>
      <c r="E5" s="87"/>
      <c r="F5" s="87"/>
      <c r="G5" s="87"/>
      <c r="H5" s="87"/>
      <c r="I5" s="87"/>
      <c r="J5" s="87"/>
      <c r="K5" s="87"/>
      <c r="L5" s="87"/>
      <c r="M5" s="87"/>
      <c r="N5" s="87"/>
      <c r="O5" s="87"/>
      <c r="P5" s="87"/>
      <c r="Q5" s="87"/>
    </row>
    <row r="6" spans="1:17" ht="12.75" customHeight="1" x14ac:dyDescent="0.25">
      <c r="A6" s="90" t="s">
        <v>114</v>
      </c>
      <c r="B6" s="90"/>
      <c r="C6" s="90"/>
      <c r="D6" s="87"/>
      <c r="E6" s="91">
        <f>'8. Cash Flow Statement (1)'!P35</f>
        <v>0</v>
      </c>
      <c r="F6" s="91">
        <f t="shared" ref="F6:P6" si="0">E35</f>
        <v>0</v>
      </c>
      <c r="G6" s="91">
        <f t="shared" si="0"/>
        <v>0</v>
      </c>
      <c r="H6" s="91">
        <f t="shared" si="0"/>
        <v>0</v>
      </c>
      <c r="I6" s="91">
        <f t="shared" si="0"/>
        <v>0</v>
      </c>
      <c r="J6" s="91">
        <f t="shared" si="0"/>
        <v>0</v>
      </c>
      <c r="K6" s="91">
        <f t="shared" si="0"/>
        <v>0</v>
      </c>
      <c r="L6" s="91">
        <f t="shared" si="0"/>
        <v>0</v>
      </c>
      <c r="M6" s="91">
        <f t="shared" si="0"/>
        <v>0</v>
      </c>
      <c r="N6" s="91">
        <f t="shared" si="0"/>
        <v>0</v>
      </c>
      <c r="O6" s="91">
        <f t="shared" si="0"/>
        <v>0</v>
      </c>
      <c r="P6" s="91">
        <f t="shared" si="0"/>
        <v>0</v>
      </c>
      <c r="Q6" s="91"/>
    </row>
    <row r="7" spans="1:17" ht="12.75" customHeight="1" x14ac:dyDescent="0.25">
      <c r="A7" s="90"/>
      <c r="B7" s="90"/>
      <c r="C7" s="90"/>
      <c r="D7" s="87"/>
      <c r="E7" s="91"/>
      <c r="F7" s="91"/>
      <c r="G7" s="91"/>
      <c r="H7" s="91"/>
      <c r="I7" s="91"/>
      <c r="J7" s="91"/>
      <c r="K7" s="91"/>
      <c r="L7" s="91"/>
      <c r="M7" s="91"/>
      <c r="N7" s="91"/>
      <c r="O7" s="91"/>
      <c r="P7" s="91"/>
      <c r="Q7" s="91"/>
    </row>
    <row r="8" spans="1:17" ht="12.75" customHeight="1" x14ac:dyDescent="0.25">
      <c r="A8" s="90" t="s">
        <v>115</v>
      </c>
      <c r="B8" s="90"/>
      <c r="C8" s="90"/>
      <c r="D8" s="87"/>
      <c r="E8" s="91"/>
      <c r="F8" s="91"/>
      <c r="G8" s="91"/>
      <c r="H8" s="91"/>
      <c r="I8" s="91"/>
      <c r="J8" s="91"/>
      <c r="K8" s="91"/>
      <c r="L8" s="91"/>
      <c r="M8" s="91"/>
      <c r="N8" s="91"/>
      <c r="O8" s="91"/>
      <c r="P8" s="91"/>
      <c r="Q8" s="91"/>
    </row>
    <row r="9" spans="1:17" ht="12.75" customHeight="1" x14ac:dyDescent="0.25">
      <c r="A9" s="90"/>
      <c r="B9" s="90" t="s">
        <v>116</v>
      </c>
      <c r="C9" s="90"/>
      <c r="D9" s="87"/>
      <c r="E9" s="91">
        <f>'10. Income Statement (2)'!E13*'6. Cash Receipts-Disbursements'!$G$8</f>
        <v>0</v>
      </c>
      <c r="F9" s="91">
        <f>'10. Income Statement (2)'!F13*'6. Cash Receipts-Disbursements'!$G$8</f>
        <v>0</v>
      </c>
      <c r="G9" s="91">
        <f>'10. Income Statement (2)'!G13*'6. Cash Receipts-Disbursements'!$G$8</f>
        <v>0</v>
      </c>
      <c r="H9" s="91">
        <f>'10. Income Statement (2)'!H13*'6. Cash Receipts-Disbursements'!$G$8</f>
        <v>0</v>
      </c>
      <c r="I9" s="91">
        <f>'10. Income Statement (2)'!I13*'6. Cash Receipts-Disbursements'!$G$8</f>
        <v>0</v>
      </c>
      <c r="J9" s="91">
        <f>'10. Income Statement (2)'!J13*'6. Cash Receipts-Disbursements'!$G$8</f>
        <v>0</v>
      </c>
      <c r="K9" s="91">
        <f>'10. Income Statement (2)'!K13*'6. Cash Receipts-Disbursements'!$G$8</f>
        <v>0</v>
      </c>
      <c r="L9" s="91">
        <f>'10. Income Statement (2)'!L13*'6. Cash Receipts-Disbursements'!$G$8</f>
        <v>0</v>
      </c>
      <c r="M9" s="91">
        <f>'10. Income Statement (2)'!M13*'6. Cash Receipts-Disbursements'!$G$8</f>
        <v>0</v>
      </c>
      <c r="N9" s="91">
        <f>'10. Income Statement (2)'!N13*'6. Cash Receipts-Disbursements'!$G$8</f>
        <v>0</v>
      </c>
      <c r="O9" s="91">
        <f>'10. Income Statement (2)'!O13*'6. Cash Receipts-Disbursements'!$G$8</f>
        <v>0</v>
      </c>
      <c r="P9" s="91">
        <f>'10. Income Statement (2)'!P13*'6. Cash Receipts-Disbursements'!$G$8</f>
        <v>0</v>
      </c>
      <c r="Q9" s="91">
        <f>SUM(E9:P9)</f>
        <v>0</v>
      </c>
    </row>
    <row r="10" spans="1:17" ht="12.75" customHeight="1" thickBot="1" x14ac:dyDescent="0.3">
      <c r="A10" s="90"/>
      <c r="B10" s="90" t="s">
        <v>117</v>
      </c>
      <c r="C10" s="90"/>
      <c r="D10" s="87"/>
      <c r="E10" s="47">
        <f>('7. Income Statement (1)'!O13*'6. Cash Receipts-Disbursements'!G10)+('7. Income Statement (1)'!P13*'6. Cash Receipts-Disbursements'!G9)</f>
        <v>0</v>
      </c>
      <c r="F10" s="47">
        <f>('7. Income Statement (1)'!P13*'6. Cash Receipts-Disbursements'!G10)+('10. Income Statement (2)'!E13*'6. Cash Receipts-Disbursements'!G9)</f>
        <v>0</v>
      </c>
      <c r="G10" s="47">
        <f>('10. Income Statement (2)'!E13*'6. Cash Receipts-Disbursements'!$G$10)+('10. Income Statement (2)'!F13*'6. Cash Receipts-Disbursements'!$G$9)</f>
        <v>0</v>
      </c>
      <c r="H10" s="47">
        <f>('10. Income Statement (2)'!F13*'6. Cash Receipts-Disbursements'!$G$10)+('10. Income Statement (2)'!G13*'6. Cash Receipts-Disbursements'!$G$9)</f>
        <v>0</v>
      </c>
      <c r="I10" s="47">
        <f>('10. Income Statement (2)'!G13*'6. Cash Receipts-Disbursements'!$G$10)+('10. Income Statement (2)'!H13*'6. Cash Receipts-Disbursements'!$G$9)</f>
        <v>0</v>
      </c>
      <c r="J10" s="47">
        <f>('10. Income Statement (2)'!H13*'6. Cash Receipts-Disbursements'!$G$10)+('10. Income Statement (2)'!I13*'6. Cash Receipts-Disbursements'!$G$9)</f>
        <v>0</v>
      </c>
      <c r="K10" s="47">
        <f>('10. Income Statement (2)'!I13*'6. Cash Receipts-Disbursements'!$G$10)+('10. Income Statement (2)'!J13*'6. Cash Receipts-Disbursements'!$G$9)</f>
        <v>0</v>
      </c>
      <c r="L10" s="47">
        <f>('10. Income Statement (2)'!J13*'6. Cash Receipts-Disbursements'!$G$10)+('10. Income Statement (2)'!K13*'6. Cash Receipts-Disbursements'!$G$9)</f>
        <v>0</v>
      </c>
      <c r="M10" s="47">
        <f>('10. Income Statement (2)'!K13*'6. Cash Receipts-Disbursements'!$G$10)+('10. Income Statement (2)'!L13*'6. Cash Receipts-Disbursements'!$G$9)</f>
        <v>0</v>
      </c>
      <c r="N10" s="47">
        <f>('10. Income Statement (2)'!L13*'6. Cash Receipts-Disbursements'!$G$10)+('10. Income Statement (2)'!M13*'6. Cash Receipts-Disbursements'!$G$9)</f>
        <v>0</v>
      </c>
      <c r="O10" s="47">
        <f>('10. Income Statement (2)'!M13*'6. Cash Receipts-Disbursements'!$G$10)+('10. Income Statement (2)'!N13*'6. Cash Receipts-Disbursements'!$G$9)</f>
        <v>0</v>
      </c>
      <c r="P10" s="47">
        <f>('10. Income Statement (2)'!N13*'6. Cash Receipts-Disbursements'!$G$10)+('10. Income Statement (2)'!O13*'6. Cash Receipts-Disbursements'!$G$9)</f>
        <v>0</v>
      </c>
      <c r="Q10" s="47">
        <f>SUM(E10:P10)</f>
        <v>0</v>
      </c>
    </row>
    <row r="11" spans="1:17" ht="12.75" customHeight="1" x14ac:dyDescent="0.25">
      <c r="A11" s="90" t="s">
        <v>118</v>
      </c>
      <c r="B11" s="90"/>
      <c r="C11" s="90"/>
      <c r="D11" s="87"/>
      <c r="E11" s="91">
        <f t="shared" ref="E11:Q11" si="1">SUM(E9:E10)</f>
        <v>0</v>
      </c>
      <c r="F11" s="91">
        <f t="shared" si="1"/>
        <v>0</v>
      </c>
      <c r="G11" s="91">
        <f t="shared" si="1"/>
        <v>0</v>
      </c>
      <c r="H11" s="91">
        <f t="shared" si="1"/>
        <v>0</v>
      </c>
      <c r="I11" s="91">
        <f t="shared" si="1"/>
        <v>0</v>
      </c>
      <c r="J11" s="91">
        <f t="shared" si="1"/>
        <v>0</v>
      </c>
      <c r="K11" s="91">
        <f t="shared" si="1"/>
        <v>0</v>
      </c>
      <c r="L11" s="91">
        <f t="shared" si="1"/>
        <v>0</v>
      </c>
      <c r="M11" s="91">
        <f t="shared" si="1"/>
        <v>0</v>
      </c>
      <c r="N11" s="91">
        <f t="shared" si="1"/>
        <v>0</v>
      </c>
      <c r="O11" s="91">
        <f t="shared" si="1"/>
        <v>0</v>
      </c>
      <c r="P11" s="91">
        <f t="shared" si="1"/>
        <v>0</v>
      </c>
      <c r="Q11" s="91">
        <f t="shared" si="1"/>
        <v>0</v>
      </c>
    </row>
    <row r="12" spans="1:17" ht="12.75" customHeight="1" x14ac:dyDescent="0.25">
      <c r="A12" s="90"/>
      <c r="B12" s="90"/>
      <c r="C12" s="90"/>
      <c r="D12" s="87"/>
      <c r="E12" s="91"/>
      <c r="F12" s="91"/>
      <c r="G12" s="91"/>
      <c r="H12" s="91"/>
      <c r="I12" s="91"/>
      <c r="J12" s="91"/>
      <c r="K12" s="91"/>
      <c r="L12" s="91"/>
      <c r="M12" s="91"/>
      <c r="N12" s="91"/>
      <c r="O12" s="91"/>
      <c r="P12" s="91"/>
      <c r="Q12" s="91"/>
    </row>
    <row r="13" spans="1:17" ht="12.75" customHeight="1" x14ac:dyDescent="0.25">
      <c r="A13" s="90" t="s">
        <v>119</v>
      </c>
      <c r="B13" s="90"/>
      <c r="C13" s="90"/>
      <c r="D13" s="87"/>
      <c r="E13" s="91"/>
      <c r="F13" s="91"/>
      <c r="G13" s="91"/>
      <c r="H13" s="91"/>
      <c r="I13" s="91"/>
      <c r="J13" s="91"/>
      <c r="K13" s="91"/>
      <c r="L13" s="91"/>
      <c r="M13" s="91"/>
      <c r="N13" s="91"/>
      <c r="O13" s="91"/>
      <c r="P13" s="91"/>
      <c r="Q13" s="91"/>
    </row>
    <row r="14" spans="1:17" ht="12.75" customHeight="1" x14ac:dyDescent="0.25">
      <c r="A14" s="90"/>
      <c r="B14" s="1" t="s">
        <v>138</v>
      </c>
      <c r="C14" s="1"/>
      <c r="D14" s="87"/>
      <c r="E14" s="91"/>
      <c r="F14" s="91"/>
      <c r="G14" s="91"/>
      <c r="H14" s="91"/>
      <c r="I14" s="91"/>
      <c r="J14" s="91"/>
      <c r="K14" s="91"/>
      <c r="L14" s="91"/>
      <c r="M14" s="91"/>
      <c r="N14" s="91"/>
      <c r="O14" s="91"/>
      <c r="P14" s="91"/>
      <c r="Q14" s="91"/>
    </row>
    <row r="15" spans="1:17" ht="12.75" customHeight="1" x14ac:dyDescent="0.25">
      <c r="A15" s="90"/>
      <c r="B15" s="1"/>
      <c r="C15" s="90" t="s">
        <v>268</v>
      </c>
      <c r="D15" s="87"/>
      <c r="E15" s="104"/>
      <c r="F15" s="104">
        <v>0</v>
      </c>
      <c r="G15" s="104">
        <v>0</v>
      </c>
      <c r="H15" s="104">
        <v>0</v>
      </c>
      <c r="I15" s="104">
        <v>0</v>
      </c>
      <c r="J15" s="104">
        <v>0</v>
      </c>
      <c r="K15" s="104">
        <v>0</v>
      </c>
      <c r="L15" s="104">
        <v>0</v>
      </c>
      <c r="M15" s="104">
        <v>0</v>
      </c>
      <c r="N15" s="104">
        <v>0</v>
      </c>
      <c r="O15" s="104">
        <v>0</v>
      </c>
      <c r="P15" s="104">
        <v>0</v>
      </c>
      <c r="Q15" s="91">
        <f>SUM(E15:P15)</f>
        <v>0</v>
      </c>
    </row>
    <row r="16" spans="1:17" ht="12.75" customHeight="1" x14ac:dyDescent="0.25">
      <c r="A16" s="90"/>
      <c r="B16" s="1"/>
      <c r="C16" s="90" t="s">
        <v>270</v>
      </c>
      <c r="D16" s="87"/>
      <c r="E16" s="104"/>
      <c r="F16" s="104">
        <v>0</v>
      </c>
      <c r="G16" s="104">
        <v>0</v>
      </c>
      <c r="H16" s="104">
        <v>0</v>
      </c>
      <c r="I16" s="104">
        <v>0</v>
      </c>
      <c r="J16" s="104">
        <v>0</v>
      </c>
      <c r="K16" s="104">
        <v>0</v>
      </c>
      <c r="L16" s="104">
        <v>0</v>
      </c>
      <c r="M16" s="104">
        <v>0</v>
      </c>
      <c r="N16" s="104">
        <v>0</v>
      </c>
      <c r="O16" s="104">
        <v>0</v>
      </c>
      <c r="P16" s="104">
        <v>0</v>
      </c>
      <c r="Q16" s="91">
        <f>SUM(E16:P16)</f>
        <v>0</v>
      </c>
    </row>
    <row r="17" spans="1:17" ht="12.75" customHeight="1" x14ac:dyDescent="0.25">
      <c r="A17" s="90"/>
      <c r="B17" s="90"/>
      <c r="C17" s="90" t="s">
        <v>107</v>
      </c>
      <c r="D17" s="87"/>
      <c r="E17" s="91">
        <f>('6. Cash Receipts-Disbursements'!G15*'10. Income Statement (2)'!E22)+('6. Cash Receipts-Disbursements'!G16*'7. Income Statement (1)'!P22)+('6. Cash Receipts-Disbursements'!G17*'7. Income Statement (1)'!O13)</f>
        <v>0</v>
      </c>
      <c r="F17" s="91">
        <f>('6. Cash Receipts-Disbursements'!G15*'10. Income Statement (2)'!F22)+('6. Cash Receipts-Disbursements'!G16*'10. Income Statement (2)'!E22)+('6. Cash Receipts-Disbursements'!G17*'7. Income Statement (1)'!P22)</f>
        <v>0</v>
      </c>
      <c r="G17" s="91">
        <f>('6. Cash Receipts-Disbursements'!$G$15*'10. Income Statement (2)'!G22)+('6. Cash Receipts-Disbursements'!$G$16*'10. Income Statement (2)'!F22)+('6. Cash Receipts-Disbursements'!$G$17*'10. Income Statement (2)'!E22)</f>
        <v>0</v>
      </c>
      <c r="H17" s="91">
        <f>('6. Cash Receipts-Disbursements'!$G$15*'10. Income Statement (2)'!H22)+('6. Cash Receipts-Disbursements'!$G$16*'10. Income Statement (2)'!G22)+('6. Cash Receipts-Disbursements'!$G$17*'10. Income Statement (2)'!F22)</f>
        <v>0</v>
      </c>
      <c r="I17" s="91">
        <f>('6. Cash Receipts-Disbursements'!$G$15*'10. Income Statement (2)'!I22)+('6. Cash Receipts-Disbursements'!$G$16*'10. Income Statement (2)'!H22)+('6. Cash Receipts-Disbursements'!$G$17*'10. Income Statement (2)'!G22)</f>
        <v>0</v>
      </c>
      <c r="J17" s="91">
        <f>('6. Cash Receipts-Disbursements'!$G$15*'10. Income Statement (2)'!J22)+('6. Cash Receipts-Disbursements'!$G$16*'10. Income Statement (2)'!I22)+('6. Cash Receipts-Disbursements'!$G$17*'10. Income Statement (2)'!H22)</f>
        <v>0</v>
      </c>
      <c r="K17" s="91">
        <f>('6. Cash Receipts-Disbursements'!$G$15*'10. Income Statement (2)'!K22)+('6. Cash Receipts-Disbursements'!$G$16*'10. Income Statement (2)'!J22)+('6. Cash Receipts-Disbursements'!$G$17*'10. Income Statement (2)'!I22)</f>
        <v>0</v>
      </c>
      <c r="L17" s="91">
        <f>('6. Cash Receipts-Disbursements'!$G$15*'10. Income Statement (2)'!L22)+('6. Cash Receipts-Disbursements'!$G$16*'10. Income Statement (2)'!K22)+('6. Cash Receipts-Disbursements'!$G$17*'10. Income Statement (2)'!J22)</f>
        <v>0</v>
      </c>
      <c r="M17" s="91">
        <f>('6. Cash Receipts-Disbursements'!$G$15*'10. Income Statement (2)'!M22)+('6. Cash Receipts-Disbursements'!$G$16*'10. Income Statement (2)'!L22)+('6. Cash Receipts-Disbursements'!$G$17*'10. Income Statement (2)'!K22)</f>
        <v>0</v>
      </c>
      <c r="N17" s="91">
        <f>('6. Cash Receipts-Disbursements'!$G$15*'10. Income Statement (2)'!N22)+('6. Cash Receipts-Disbursements'!$G$16*'10. Income Statement (2)'!M22)+('6. Cash Receipts-Disbursements'!$G$17*'10. Income Statement (2)'!L22)</f>
        <v>0</v>
      </c>
      <c r="O17" s="91">
        <f>('6. Cash Receipts-Disbursements'!$G$15*'10. Income Statement (2)'!O22)+('6. Cash Receipts-Disbursements'!$G$16*'10. Income Statement (2)'!N22)+('6. Cash Receipts-Disbursements'!$G$17*'10. Income Statement (2)'!M22)</f>
        <v>0</v>
      </c>
      <c r="P17" s="91">
        <f>('6. Cash Receipts-Disbursements'!$G$15*'10. Income Statement (2)'!P22)+('6. Cash Receipts-Disbursements'!$G$16*'10. Income Statement (2)'!O22)+('6. Cash Receipts-Disbursements'!$G$17*'10. Income Statement (2)'!N22)</f>
        <v>0</v>
      </c>
      <c r="Q17" s="91">
        <f>SUM(E17:P17)</f>
        <v>0</v>
      </c>
    </row>
    <row r="18" spans="1:17" ht="12.75" customHeight="1" x14ac:dyDescent="0.25">
      <c r="A18" s="90"/>
      <c r="B18" s="90" t="s">
        <v>120</v>
      </c>
      <c r="C18" s="90"/>
      <c r="D18" s="87"/>
      <c r="E18" s="91"/>
      <c r="F18" s="91"/>
      <c r="G18" s="91"/>
      <c r="H18" s="91"/>
      <c r="I18" s="91"/>
      <c r="J18" s="91"/>
      <c r="K18" s="91"/>
      <c r="L18" s="91"/>
      <c r="M18" s="91"/>
      <c r="N18" s="91"/>
      <c r="O18" s="91"/>
      <c r="P18" s="91"/>
      <c r="Q18" s="91"/>
    </row>
    <row r="19" spans="1:17" ht="12.75" customHeight="1" x14ac:dyDescent="0.25">
      <c r="A19" s="90"/>
      <c r="B19" s="90"/>
      <c r="C19" s="90" t="str">
        <f>'7. Income Statement (1)'!A26</f>
        <v>Salaries and Wages</v>
      </c>
      <c r="D19" s="87"/>
      <c r="E19" s="91">
        <f>'10. Income Statement (2)'!E33</f>
        <v>0</v>
      </c>
      <c r="F19" s="91">
        <f>'10. Income Statement (2)'!F33</f>
        <v>0</v>
      </c>
      <c r="G19" s="91">
        <f>'10. Income Statement (2)'!G33</f>
        <v>0</v>
      </c>
      <c r="H19" s="91">
        <f>'10. Income Statement (2)'!H33</f>
        <v>0</v>
      </c>
      <c r="I19" s="91">
        <f>'10. Income Statement (2)'!I33</f>
        <v>0</v>
      </c>
      <c r="J19" s="91">
        <f>'10. Income Statement (2)'!J33</f>
        <v>0</v>
      </c>
      <c r="K19" s="91">
        <f>'10. Income Statement (2)'!K33</f>
        <v>0</v>
      </c>
      <c r="L19" s="91">
        <f>'10. Income Statement (2)'!L33</f>
        <v>0</v>
      </c>
      <c r="M19" s="91">
        <f>'10. Income Statement (2)'!M33</f>
        <v>0</v>
      </c>
      <c r="N19" s="91">
        <f>'10. Income Statement (2)'!N33</f>
        <v>0</v>
      </c>
      <c r="O19" s="91">
        <f>'10. Income Statement (2)'!O33</f>
        <v>0</v>
      </c>
      <c r="P19" s="91">
        <f>'10. Income Statement (2)'!P33</f>
        <v>0</v>
      </c>
      <c r="Q19" s="91">
        <f t="shared" ref="Q19:Q26" si="2">SUM(E19:P19)</f>
        <v>0</v>
      </c>
    </row>
    <row r="20" spans="1:17" ht="12.75" customHeight="1" x14ac:dyDescent="0.25">
      <c r="A20" s="90"/>
      <c r="B20" s="90"/>
      <c r="C20" s="90" t="str">
        <f>'7. Income Statement (1)'!A35</f>
        <v>Fixed Business Expenses</v>
      </c>
      <c r="D20" s="87"/>
      <c r="E20" s="91">
        <f>'10. Income Statement (2)'!E56</f>
        <v>0</v>
      </c>
      <c r="F20" s="91">
        <f>'10. Income Statement (2)'!F56</f>
        <v>0</v>
      </c>
      <c r="G20" s="91">
        <f>'10. Income Statement (2)'!G56</f>
        <v>0</v>
      </c>
      <c r="H20" s="91">
        <f>'10. Income Statement (2)'!H56</f>
        <v>0</v>
      </c>
      <c r="I20" s="91">
        <f>'10. Income Statement (2)'!I56</f>
        <v>0</v>
      </c>
      <c r="J20" s="91">
        <f>'10. Income Statement (2)'!J56</f>
        <v>0</v>
      </c>
      <c r="K20" s="91">
        <f>'10. Income Statement (2)'!K56</f>
        <v>0</v>
      </c>
      <c r="L20" s="91">
        <f>'10. Income Statement (2)'!L56</f>
        <v>0</v>
      </c>
      <c r="M20" s="91">
        <f>'10. Income Statement (2)'!M56</f>
        <v>0</v>
      </c>
      <c r="N20" s="91">
        <f>'10. Income Statement (2)'!N56</f>
        <v>0</v>
      </c>
      <c r="O20" s="91">
        <f>'10. Income Statement (2)'!O56</f>
        <v>0</v>
      </c>
      <c r="P20" s="91">
        <f>'10. Income Statement (2)'!P56</f>
        <v>0</v>
      </c>
      <c r="Q20" s="91">
        <f t="shared" si="2"/>
        <v>0</v>
      </c>
    </row>
    <row r="21" spans="1:17" ht="12.75" customHeight="1" x14ac:dyDescent="0.25">
      <c r="A21" s="90"/>
      <c r="B21" s="90"/>
      <c r="C21" s="90" t="s">
        <v>126</v>
      </c>
      <c r="D21" s="87"/>
      <c r="E21" s="91">
        <v>0</v>
      </c>
      <c r="F21" s="91">
        <v>0</v>
      </c>
      <c r="G21" s="91">
        <f>SUM('10. Income Statement (2)'!E68:G68)</f>
        <v>0</v>
      </c>
      <c r="H21" s="91">
        <v>0</v>
      </c>
      <c r="I21" s="91">
        <v>0</v>
      </c>
      <c r="J21" s="91">
        <f>SUM('10. Income Statement (2)'!H68:J68)</f>
        <v>0</v>
      </c>
      <c r="K21" s="91">
        <v>0</v>
      </c>
      <c r="L21" s="91">
        <v>0</v>
      </c>
      <c r="M21" s="91">
        <f>SUM('10. Income Statement (2)'!K68:M68)</f>
        <v>0</v>
      </c>
      <c r="N21" s="91">
        <v>0</v>
      </c>
      <c r="O21" s="91">
        <v>0</v>
      </c>
      <c r="P21" s="91">
        <f>SUM('10. Income Statement (2)'!N68:P68)</f>
        <v>0</v>
      </c>
      <c r="Q21" s="91">
        <f t="shared" si="2"/>
        <v>0</v>
      </c>
    </row>
    <row r="22" spans="1:17" ht="12.75" customHeight="1" x14ac:dyDescent="0.25">
      <c r="A22" s="90"/>
      <c r="B22" s="90" t="s">
        <v>121</v>
      </c>
      <c r="C22" s="90"/>
      <c r="D22" s="87"/>
      <c r="E22" s="91"/>
      <c r="F22" s="91"/>
      <c r="G22" s="91"/>
      <c r="H22" s="91"/>
      <c r="I22" s="91"/>
      <c r="J22" s="91"/>
      <c r="K22" s="91"/>
      <c r="L22" s="91"/>
      <c r="M22" s="91"/>
      <c r="N22" s="91"/>
      <c r="O22" s="91"/>
      <c r="P22" s="91"/>
      <c r="Q22" s="91">
        <f t="shared" si="2"/>
        <v>0</v>
      </c>
    </row>
    <row r="23" spans="1:17" ht="12.75" customHeight="1" x14ac:dyDescent="0.25">
      <c r="A23" s="90"/>
      <c r="B23" s="90"/>
      <c r="C23" s="90" t="s">
        <v>122</v>
      </c>
      <c r="D23" s="87"/>
      <c r="E23" s="91">
        <f>'1. Required Start-Up Funds'!J46</f>
        <v>0</v>
      </c>
      <c r="F23" s="91">
        <f t="shared" ref="F23:P23" si="3">E23</f>
        <v>0</v>
      </c>
      <c r="G23" s="91">
        <f t="shared" si="3"/>
        <v>0</v>
      </c>
      <c r="H23" s="91">
        <f t="shared" si="3"/>
        <v>0</v>
      </c>
      <c r="I23" s="91">
        <f t="shared" si="3"/>
        <v>0</v>
      </c>
      <c r="J23" s="91">
        <f t="shared" si="3"/>
        <v>0</v>
      </c>
      <c r="K23" s="91">
        <f t="shared" si="3"/>
        <v>0</v>
      </c>
      <c r="L23" s="91">
        <f t="shared" si="3"/>
        <v>0</v>
      </c>
      <c r="M23" s="91">
        <f t="shared" si="3"/>
        <v>0</v>
      </c>
      <c r="N23" s="91">
        <f t="shared" si="3"/>
        <v>0</v>
      </c>
      <c r="O23" s="91">
        <f t="shared" si="3"/>
        <v>0</v>
      </c>
      <c r="P23" s="91">
        <f t="shared" si="3"/>
        <v>0</v>
      </c>
      <c r="Q23" s="91">
        <f t="shared" si="2"/>
        <v>0</v>
      </c>
    </row>
    <row r="24" spans="1:17" ht="12.75" customHeight="1" x14ac:dyDescent="0.25">
      <c r="A24" s="90"/>
      <c r="B24" s="90"/>
      <c r="C24" s="90" t="s">
        <v>123</v>
      </c>
      <c r="D24" s="87"/>
      <c r="E24" s="91">
        <f>'6. Cash Receipts-Disbursements'!G22/12*'8. Cash Flow Statement (1)'!P38</f>
        <v>0</v>
      </c>
      <c r="F24" s="91">
        <f>'6. Cash Receipts-Disbursements'!G22/12*'11. Cash Flow Statement (2)'!E38</f>
        <v>0</v>
      </c>
      <c r="G24" s="91">
        <f>('6. Cash Receipts-Disbursements'!$G$22/12)*F38</f>
        <v>0</v>
      </c>
      <c r="H24" s="91">
        <f>('6. Cash Receipts-Disbursements'!$G$22/12)*G38</f>
        <v>0</v>
      </c>
      <c r="I24" s="91">
        <f>('6. Cash Receipts-Disbursements'!$G$22/12)*H38</f>
        <v>0</v>
      </c>
      <c r="J24" s="91">
        <f>('6. Cash Receipts-Disbursements'!$G$22/12)*I38</f>
        <v>0</v>
      </c>
      <c r="K24" s="91">
        <f>('6. Cash Receipts-Disbursements'!$G$22/12)*J38</f>
        <v>0</v>
      </c>
      <c r="L24" s="91">
        <f>('6. Cash Receipts-Disbursements'!$G$22/12)*K38</f>
        <v>0</v>
      </c>
      <c r="M24" s="91">
        <f>('6. Cash Receipts-Disbursements'!$G$22/12)*L38</f>
        <v>0</v>
      </c>
      <c r="N24" s="91">
        <f>('6. Cash Receipts-Disbursements'!$G$22/12)*M38</f>
        <v>0</v>
      </c>
      <c r="O24" s="91">
        <f>('6. Cash Receipts-Disbursements'!$G$22/12)*N38</f>
        <v>0</v>
      </c>
      <c r="P24" s="91">
        <f>('6. Cash Receipts-Disbursements'!$G$22/12)*O38</f>
        <v>0</v>
      </c>
      <c r="Q24" s="91">
        <f t="shared" si="2"/>
        <v>0</v>
      </c>
    </row>
    <row r="25" spans="1:17" ht="12.75" customHeight="1" x14ac:dyDescent="0.25">
      <c r="A25" s="90"/>
      <c r="B25" s="90"/>
      <c r="C25" s="90" t="s">
        <v>124</v>
      </c>
      <c r="D25" s="87"/>
      <c r="E25" s="104">
        <v>0</v>
      </c>
      <c r="F25" s="104">
        <v>0</v>
      </c>
      <c r="G25" s="104">
        <v>0</v>
      </c>
      <c r="H25" s="104">
        <v>0</v>
      </c>
      <c r="I25" s="104">
        <v>0</v>
      </c>
      <c r="J25" s="104">
        <v>0</v>
      </c>
      <c r="K25" s="104">
        <v>0</v>
      </c>
      <c r="L25" s="104">
        <v>0</v>
      </c>
      <c r="M25" s="104">
        <v>0</v>
      </c>
      <c r="N25" s="104">
        <v>0</v>
      </c>
      <c r="O25" s="104">
        <v>0</v>
      </c>
      <c r="P25" s="104">
        <v>0</v>
      </c>
      <c r="Q25" s="91">
        <f t="shared" si="2"/>
        <v>0</v>
      </c>
    </row>
    <row r="26" spans="1:17" ht="12.75" customHeight="1" thickBot="1" x14ac:dyDescent="0.3">
      <c r="A26" s="1"/>
      <c r="B26" s="1"/>
      <c r="C26" s="1" t="s">
        <v>125</v>
      </c>
      <c r="D26" s="36"/>
      <c r="E26" s="105">
        <v>0</v>
      </c>
      <c r="F26" s="105">
        <v>0</v>
      </c>
      <c r="G26" s="105"/>
      <c r="H26" s="105">
        <v>0</v>
      </c>
      <c r="I26" s="105">
        <v>0</v>
      </c>
      <c r="J26" s="105"/>
      <c r="K26" s="105">
        <v>0</v>
      </c>
      <c r="L26" s="105">
        <v>0</v>
      </c>
      <c r="M26" s="105"/>
      <c r="N26" s="105">
        <v>0</v>
      </c>
      <c r="O26" s="105">
        <v>0</v>
      </c>
      <c r="P26" s="105"/>
      <c r="Q26" s="47">
        <f t="shared" si="2"/>
        <v>0</v>
      </c>
    </row>
    <row r="27" spans="1:17" ht="12.75" customHeight="1" x14ac:dyDescent="0.25">
      <c r="A27" s="1" t="s">
        <v>127</v>
      </c>
      <c r="B27" s="1"/>
      <c r="C27" s="1"/>
      <c r="D27" s="36"/>
      <c r="E27" s="43">
        <f t="shared" ref="E27:Q27" si="4">SUM(E15:E26)</f>
        <v>0</v>
      </c>
      <c r="F27" s="43">
        <f t="shared" si="4"/>
        <v>0</v>
      </c>
      <c r="G27" s="43">
        <f t="shared" si="4"/>
        <v>0</v>
      </c>
      <c r="H27" s="43">
        <f t="shared" si="4"/>
        <v>0</v>
      </c>
      <c r="I27" s="43">
        <f t="shared" si="4"/>
        <v>0</v>
      </c>
      <c r="J27" s="43">
        <f t="shared" si="4"/>
        <v>0</v>
      </c>
      <c r="K27" s="43">
        <f t="shared" si="4"/>
        <v>0</v>
      </c>
      <c r="L27" s="43">
        <f t="shared" si="4"/>
        <v>0</v>
      </c>
      <c r="M27" s="43">
        <f t="shared" si="4"/>
        <v>0</v>
      </c>
      <c r="N27" s="43">
        <f t="shared" si="4"/>
        <v>0</v>
      </c>
      <c r="O27" s="43">
        <f t="shared" si="4"/>
        <v>0</v>
      </c>
      <c r="P27" s="43">
        <f t="shared" si="4"/>
        <v>0</v>
      </c>
      <c r="Q27" s="43">
        <f t="shared" si="4"/>
        <v>0</v>
      </c>
    </row>
    <row r="28" spans="1:17" ht="12.75" customHeight="1" x14ac:dyDescent="0.25">
      <c r="A28" s="1"/>
      <c r="B28" s="1"/>
      <c r="C28" s="1"/>
      <c r="D28" s="36"/>
      <c r="E28" s="43"/>
      <c r="F28" s="43"/>
      <c r="G28" s="43"/>
      <c r="H28" s="43"/>
      <c r="I28" s="43"/>
      <c r="J28" s="43"/>
      <c r="K28" s="43"/>
      <c r="L28" s="43"/>
      <c r="M28" s="43"/>
      <c r="N28" s="43"/>
      <c r="O28" s="43"/>
      <c r="P28" s="43"/>
      <c r="Q28" s="43"/>
    </row>
    <row r="29" spans="1:17" ht="12.75" customHeight="1" x14ac:dyDescent="0.25">
      <c r="A29" s="1" t="s">
        <v>129</v>
      </c>
      <c r="B29" s="1"/>
      <c r="C29" s="1"/>
      <c r="D29" s="36"/>
      <c r="E29" s="43">
        <f t="shared" ref="E29:Q29" si="5">E11-E27</f>
        <v>0</v>
      </c>
      <c r="F29" s="43">
        <f t="shared" si="5"/>
        <v>0</v>
      </c>
      <c r="G29" s="43">
        <f t="shared" si="5"/>
        <v>0</v>
      </c>
      <c r="H29" s="43">
        <f t="shared" si="5"/>
        <v>0</v>
      </c>
      <c r="I29" s="43">
        <f t="shared" si="5"/>
        <v>0</v>
      </c>
      <c r="J29" s="43">
        <f t="shared" si="5"/>
        <v>0</v>
      </c>
      <c r="K29" s="43">
        <f t="shared" si="5"/>
        <v>0</v>
      </c>
      <c r="L29" s="43">
        <f t="shared" si="5"/>
        <v>0</v>
      </c>
      <c r="M29" s="43">
        <f t="shared" si="5"/>
        <v>0</v>
      </c>
      <c r="N29" s="43">
        <f t="shared" si="5"/>
        <v>0</v>
      </c>
      <c r="O29" s="43">
        <f t="shared" si="5"/>
        <v>0</v>
      </c>
      <c r="P29" s="43">
        <f t="shared" si="5"/>
        <v>0</v>
      </c>
      <c r="Q29" s="43">
        <f t="shared" si="5"/>
        <v>0</v>
      </c>
    </row>
    <row r="30" spans="1:17" ht="12.75" customHeight="1" x14ac:dyDescent="0.25">
      <c r="A30" s="1"/>
      <c r="B30" s="1"/>
      <c r="C30" s="1"/>
      <c r="D30" s="36"/>
      <c r="E30" s="43"/>
      <c r="F30" s="43"/>
      <c r="G30" s="43"/>
      <c r="H30" s="43"/>
      <c r="I30" s="43"/>
      <c r="J30" s="43"/>
      <c r="K30" s="43"/>
      <c r="L30" s="43"/>
      <c r="M30" s="43"/>
      <c r="N30" s="43"/>
      <c r="O30" s="43"/>
      <c r="P30" s="43"/>
      <c r="Q30" s="43"/>
    </row>
    <row r="31" spans="1:17" ht="12.75" customHeight="1" thickBot="1" x14ac:dyDescent="0.3">
      <c r="A31" s="1" t="s">
        <v>128</v>
      </c>
      <c r="B31" s="1"/>
      <c r="C31" s="1"/>
      <c r="D31" s="36"/>
      <c r="E31" s="47">
        <f t="shared" ref="E31:P31" si="6">E6+E29</f>
        <v>0</v>
      </c>
      <c r="F31" s="47">
        <f t="shared" si="6"/>
        <v>0</v>
      </c>
      <c r="G31" s="47">
        <f t="shared" si="6"/>
        <v>0</v>
      </c>
      <c r="H31" s="47">
        <f t="shared" si="6"/>
        <v>0</v>
      </c>
      <c r="I31" s="47">
        <f t="shared" si="6"/>
        <v>0</v>
      </c>
      <c r="J31" s="47">
        <f t="shared" si="6"/>
        <v>0</v>
      </c>
      <c r="K31" s="47">
        <f t="shared" si="6"/>
        <v>0</v>
      </c>
      <c r="L31" s="47">
        <f t="shared" si="6"/>
        <v>0</v>
      </c>
      <c r="M31" s="47">
        <f t="shared" si="6"/>
        <v>0</v>
      </c>
      <c r="N31" s="47">
        <f t="shared" si="6"/>
        <v>0</v>
      </c>
      <c r="O31" s="47">
        <f t="shared" si="6"/>
        <v>0</v>
      </c>
      <c r="P31" s="47">
        <f t="shared" si="6"/>
        <v>0</v>
      </c>
      <c r="Q31" s="47"/>
    </row>
    <row r="32" spans="1:17" ht="12.75" customHeight="1" x14ac:dyDescent="0.25">
      <c r="A32" s="1"/>
      <c r="B32" s="1"/>
      <c r="C32" s="1"/>
      <c r="D32" s="36"/>
      <c r="E32" s="43"/>
      <c r="F32" s="43"/>
      <c r="G32" s="43"/>
      <c r="H32" s="43"/>
      <c r="I32" s="43"/>
      <c r="J32" s="43"/>
      <c r="K32" s="43"/>
      <c r="L32" s="43"/>
      <c r="M32" s="43"/>
      <c r="N32" s="43"/>
      <c r="O32" s="43"/>
      <c r="P32" s="43"/>
      <c r="Q32" s="43"/>
    </row>
    <row r="33" spans="1:17" ht="12.75" customHeight="1" x14ac:dyDescent="0.25">
      <c r="A33" s="1" t="s">
        <v>130</v>
      </c>
      <c r="B33" s="1"/>
      <c r="C33" s="1"/>
      <c r="D33" s="36"/>
      <c r="E33" s="43">
        <f>IF((E31-'6. Cash Receipts-Disbursements'!$G$21)&lt;0,'6. Cash Receipts-Disbursements'!$G$21-'11. Cash Flow Statement (2)'!E31,0)</f>
        <v>0</v>
      </c>
      <c r="F33" s="43">
        <f>IF((F31-'6. Cash Receipts-Disbursements'!$G$21)&lt;0,'6. Cash Receipts-Disbursements'!$G$21-'11. Cash Flow Statement (2)'!F31,0)</f>
        <v>0</v>
      </c>
      <c r="G33" s="43">
        <f>IF((G31-'6. Cash Receipts-Disbursements'!$G$21)&lt;0,'6. Cash Receipts-Disbursements'!$G$21-'11. Cash Flow Statement (2)'!G31,0)</f>
        <v>0</v>
      </c>
      <c r="H33" s="43">
        <f>IF((H31-'6. Cash Receipts-Disbursements'!$G$21)&lt;0,'6. Cash Receipts-Disbursements'!$G$21-'11. Cash Flow Statement (2)'!H31,0)</f>
        <v>0</v>
      </c>
      <c r="I33" s="43">
        <f>IF((I31-'6. Cash Receipts-Disbursements'!$G$21)&lt;0,'6. Cash Receipts-Disbursements'!$G$21-'11. Cash Flow Statement (2)'!I31,0)</f>
        <v>0</v>
      </c>
      <c r="J33" s="43">
        <f>IF((J31-'6. Cash Receipts-Disbursements'!$G$21)&lt;0,'6. Cash Receipts-Disbursements'!$G$21-'11. Cash Flow Statement (2)'!J31,0)</f>
        <v>0</v>
      </c>
      <c r="K33" s="43">
        <f>IF((K31-'6. Cash Receipts-Disbursements'!$G$21)&lt;0,'6. Cash Receipts-Disbursements'!$G$21-'11. Cash Flow Statement (2)'!K31,0)</f>
        <v>0</v>
      </c>
      <c r="L33" s="43">
        <f>IF((L31-'6. Cash Receipts-Disbursements'!$G$21)&lt;0,'6. Cash Receipts-Disbursements'!$G$21-'11. Cash Flow Statement (2)'!L31,0)</f>
        <v>0</v>
      </c>
      <c r="M33" s="43">
        <f>IF((M31-'6. Cash Receipts-Disbursements'!$G$21)&lt;0,'6. Cash Receipts-Disbursements'!$G$21-'11. Cash Flow Statement (2)'!M31,0)</f>
        <v>0</v>
      </c>
      <c r="N33" s="43">
        <f>IF((N31-'6. Cash Receipts-Disbursements'!$G$21)&lt;0,'6. Cash Receipts-Disbursements'!$G$21-'11. Cash Flow Statement (2)'!N31,0)</f>
        <v>0</v>
      </c>
      <c r="O33" s="43">
        <f>IF((O31-'6. Cash Receipts-Disbursements'!$G$21)&lt;0,'6. Cash Receipts-Disbursements'!$G$21-'11. Cash Flow Statement (2)'!O31,0)</f>
        <v>0</v>
      </c>
      <c r="P33" s="43">
        <f>IF((P31-'6. Cash Receipts-Disbursements'!$G$21)&lt;0,'6. Cash Receipts-Disbursements'!$G$21-'11. Cash Flow Statement (2)'!P31,0)</f>
        <v>0</v>
      </c>
      <c r="Q33" s="43">
        <f>SUM(E33:P33)</f>
        <v>0</v>
      </c>
    </row>
    <row r="34" spans="1:17" ht="12.75" customHeight="1" thickBot="1" x14ac:dyDescent="0.3">
      <c r="A34" s="1"/>
      <c r="B34" s="1"/>
      <c r="C34" s="1"/>
      <c r="D34" s="36"/>
      <c r="E34" s="47"/>
      <c r="F34" s="47"/>
      <c r="G34" s="47"/>
      <c r="H34" s="47"/>
      <c r="I34" s="47"/>
      <c r="J34" s="47"/>
      <c r="K34" s="47"/>
      <c r="L34" s="47"/>
      <c r="M34" s="47"/>
      <c r="N34" s="47"/>
      <c r="O34" s="47"/>
      <c r="P34" s="47"/>
      <c r="Q34" s="47"/>
    </row>
    <row r="35" spans="1:17" ht="15.75" customHeight="1" thickBot="1" x14ac:dyDescent="0.3">
      <c r="A35" s="1" t="s">
        <v>131</v>
      </c>
      <c r="B35" s="1"/>
      <c r="C35" s="1"/>
      <c r="D35" s="36"/>
      <c r="E35" s="55">
        <f t="shared" ref="E35:P35" si="7">E31+E33</f>
        <v>0</v>
      </c>
      <c r="F35" s="55">
        <f t="shared" si="7"/>
        <v>0</v>
      </c>
      <c r="G35" s="55">
        <f t="shared" si="7"/>
        <v>0</v>
      </c>
      <c r="H35" s="55">
        <f t="shared" si="7"/>
        <v>0</v>
      </c>
      <c r="I35" s="55">
        <f t="shared" si="7"/>
        <v>0</v>
      </c>
      <c r="J35" s="55">
        <f t="shared" si="7"/>
        <v>0</v>
      </c>
      <c r="K35" s="55">
        <f t="shared" si="7"/>
        <v>0</v>
      </c>
      <c r="L35" s="55">
        <f t="shared" si="7"/>
        <v>0</v>
      </c>
      <c r="M35" s="55">
        <f t="shared" si="7"/>
        <v>0</v>
      </c>
      <c r="N35" s="55">
        <f t="shared" si="7"/>
        <v>0</v>
      </c>
      <c r="O35" s="55">
        <f t="shared" si="7"/>
        <v>0</v>
      </c>
      <c r="P35" s="55">
        <f t="shared" si="7"/>
        <v>0</v>
      </c>
      <c r="Q35" s="55"/>
    </row>
    <row r="36" spans="1:17" ht="12.75" customHeight="1" thickTop="1" x14ac:dyDescent="0.25">
      <c r="A36" s="1"/>
      <c r="B36" s="1"/>
      <c r="C36" s="1"/>
      <c r="D36" s="36"/>
      <c r="E36" s="43"/>
      <c r="F36" s="43"/>
      <c r="G36" s="43"/>
      <c r="H36" s="43"/>
      <c r="I36" s="43"/>
      <c r="J36" s="43"/>
      <c r="K36" s="43"/>
      <c r="L36" s="43"/>
      <c r="M36" s="43"/>
      <c r="N36" s="43"/>
      <c r="O36" s="43"/>
      <c r="P36" s="43"/>
      <c r="Q36" s="43"/>
    </row>
    <row r="37" spans="1:17" ht="12.75" customHeight="1" x14ac:dyDescent="0.25">
      <c r="A37" s="1"/>
      <c r="B37" s="1"/>
      <c r="C37" s="1"/>
      <c r="D37" s="36"/>
      <c r="E37" s="43"/>
      <c r="F37" s="43"/>
      <c r="G37" s="43"/>
      <c r="H37" s="43"/>
      <c r="I37" s="43"/>
      <c r="J37" s="43"/>
      <c r="K37" s="43"/>
      <c r="L37" s="43"/>
      <c r="M37" s="43"/>
      <c r="N37" s="43"/>
      <c r="O37" s="43"/>
      <c r="P37" s="43"/>
      <c r="Q37" s="43"/>
    </row>
    <row r="38" spans="1:17" ht="12.75" customHeight="1" x14ac:dyDescent="0.25">
      <c r="A38" s="1" t="s">
        <v>132</v>
      </c>
      <c r="B38" s="1"/>
      <c r="C38" s="1"/>
      <c r="D38" s="36"/>
      <c r="E38" s="91">
        <f>E33+'8. Cash Flow Statement (1)'!P38-'11. Cash Flow Statement (2)'!E25</f>
        <v>0</v>
      </c>
      <c r="F38" s="91">
        <f t="shared" ref="F38:P38" si="8">E38+F33-F25</f>
        <v>0</v>
      </c>
      <c r="G38" s="91">
        <f t="shared" si="8"/>
        <v>0</v>
      </c>
      <c r="H38" s="91">
        <f t="shared" si="8"/>
        <v>0</v>
      </c>
      <c r="I38" s="91">
        <f t="shared" si="8"/>
        <v>0</v>
      </c>
      <c r="J38" s="91">
        <f t="shared" si="8"/>
        <v>0</v>
      </c>
      <c r="K38" s="91">
        <f t="shared" si="8"/>
        <v>0</v>
      </c>
      <c r="L38" s="91">
        <f t="shared" si="8"/>
        <v>0</v>
      </c>
      <c r="M38" s="91">
        <f t="shared" si="8"/>
        <v>0</v>
      </c>
      <c r="N38" s="91">
        <f t="shared" si="8"/>
        <v>0</v>
      </c>
      <c r="O38" s="91">
        <f t="shared" si="8"/>
        <v>0</v>
      </c>
      <c r="P38" s="91">
        <f t="shared" si="8"/>
        <v>0</v>
      </c>
      <c r="Q38" s="91"/>
    </row>
    <row r="39" spans="1:17" ht="12.75" customHeight="1" x14ac:dyDescent="0.25">
      <c r="A39" s="1"/>
      <c r="B39" s="1"/>
      <c r="C39" s="1"/>
      <c r="D39" s="36"/>
      <c r="E39" s="36"/>
      <c r="F39" s="36"/>
      <c r="G39" s="36"/>
      <c r="H39" s="36"/>
      <c r="I39" s="36"/>
      <c r="J39" s="36"/>
      <c r="K39" s="36"/>
      <c r="L39" s="36"/>
      <c r="M39" s="36"/>
      <c r="N39" s="36"/>
      <c r="O39" s="36"/>
      <c r="P39" s="36"/>
      <c r="Q39" s="36"/>
    </row>
    <row r="40" spans="1:17" ht="12.75" customHeight="1" x14ac:dyDescent="0.25">
      <c r="A40" s="1"/>
      <c r="B40" s="1"/>
      <c r="C40" s="1"/>
      <c r="D40" s="36"/>
      <c r="E40" s="36"/>
      <c r="F40" s="36"/>
      <c r="G40" s="36"/>
      <c r="H40" s="36"/>
      <c r="I40" s="36"/>
      <c r="J40" s="36"/>
      <c r="K40" s="36"/>
      <c r="L40" s="36"/>
      <c r="M40" s="36"/>
      <c r="N40" s="36"/>
      <c r="O40" s="36"/>
      <c r="P40" s="36"/>
      <c r="Q40" s="36"/>
    </row>
    <row r="41" spans="1:17" ht="12.75" customHeight="1" x14ac:dyDescent="0.25">
      <c r="A41" s="1"/>
      <c r="B41" s="1"/>
      <c r="C41" s="1"/>
      <c r="D41" s="36"/>
      <c r="E41" s="36"/>
      <c r="F41" s="36"/>
      <c r="G41" s="36"/>
      <c r="H41" s="36"/>
      <c r="I41" s="36"/>
      <c r="J41" s="36"/>
      <c r="K41" s="36"/>
      <c r="L41" s="36"/>
      <c r="M41" s="36"/>
      <c r="N41" s="36"/>
      <c r="O41" s="36"/>
      <c r="P41" s="36"/>
      <c r="Q41" s="36"/>
    </row>
    <row r="42" spans="1:17" ht="12.75" customHeight="1" x14ac:dyDescent="0.25">
      <c r="A42" s="1"/>
      <c r="B42" s="1"/>
      <c r="C42" s="1"/>
      <c r="D42" s="36"/>
      <c r="E42" s="51"/>
      <c r="F42" s="36"/>
      <c r="G42" s="36"/>
      <c r="H42" s="36"/>
      <c r="I42" s="36"/>
      <c r="J42" s="36"/>
      <c r="K42" s="36"/>
      <c r="L42" s="36"/>
      <c r="M42" s="36"/>
      <c r="N42" s="36"/>
      <c r="O42" s="36"/>
      <c r="P42" s="36"/>
      <c r="Q42" s="36"/>
    </row>
    <row r="43" spans="1:17" ht="12.75" customHeight="1" x14ac:dyDescent="0.25">
      <c r="A43" s="1"/>
      <c r="B43" s="1"/>
      <c r="C43" s="1"/>
      <c r="D43" s="36"/>
      <c r="E43" s="36"/>
      <c r="F43" s="36"/>
      <c r="G43" s="36"/>
      <c r="H43" s="36"/>
      <c r="I43" s="36"/>
      <c r="J43" s="36"/>
      <c r="K43" s="36"/>
      <c r="L43" s="36"/>
      <c r="M43" s="36"/>
      <c r="N43" s="36"/>
      <c r="O43" s="36"/>
      <c r="P43" s="36"/>
      <c r="Q43" s="36"/>
    </row>
    <row r="44" spans="1:17" ht="12.75" customHeight="1" x14ac:dyDescent="0.25">
      <c r="A44" s="179" t="s">
        <v>322</v>
      </c>
      <c r="Q44" s="36"/>
    </row>
    <row r="45" spans="1:17" ht="12.75" customHeight="1" x14ac:dyDescent="0.2">
      <c r="Q45" s="36"/>
    </row>
    <row r="46" spans="1:17" ht="12.75" customHeight="1" x14ac:dyDescent="0.2">
      <c r="A46" s="6" t="s">
        <v>323</v>
      </c>
      <c r="E46" s="19">
        <f>'8. Cash Flow Statement (1)'!$P42+SUM('10. Income Statement (2)'!$E13:'10. Income Statement (2)'!E13)-SUM('11. Cash Flow Statement (2)'!$E13:E13)</f>
        <v>0</v>
      </c>
      <c r="F46" s="19">
        <f>'8. Cash Flow Statement (1)'!$P42+SUM('10. Income Statement (2)'!$E15:'10. Income Statement (2)'!F15)-SUM('11. Cash Flow Statement (2)'!$E13:F13)</f>
        <v>0</v>
      </c>
      <c r="G46" s="19">
        <f>'8. Cash Flow Statement (1)'!$P42+SUM('10. Income Statement (2)'!$E15:'10. Income Statement (2)'!G15)-SUM('11. Cash Flow Statement (2)'!$E13:G13)</f>
        <v>0</v>
      </c>
      <c r="H46" s="19">
        <f>'8. Cash Flow Statement (1)'!$P42+SUM('10. Income Statement (2)'!$E15:'10. Income Statement (2)'!H15)-SUM('11. Cash Flow Statement (2)'!$E13:H13)</f>
        <v>0</v>
      </c>
      <c r="I46" s="19">
        <f>'8. Cash Flow Statement (1)'!$P42+SUM('10. Income Statement (2)'!$E15:'10. Income Statement (2)'!I15)-SUM('11. Cash Flow Statement (2)'!$E13:I13)</f>
        <v>0</v>
      </c>
      <c r="J46" s="19">
        <f>'8. Cash Flow Statement (1)'!$P42+SUM('10. Income Statement (2)'!$E15:'10. Income Statement (2)'!J15)-SUM('11. Cash Flow Statement (2)'!$E13:J13)</f>
        <v>0</v>
      </c>
      <c r="K46" s="19">
        <f>'8. Cash Flow Statement (1)'!$P42+SUM('10. Income Statement (2)'!$E15:'10. Income Statement (2)'!K15)-SUM('11. Cash Flow Statement (2)'!$E13:K13)</f>
        <v>0</v>
      </c>
      <c r="L46" s="19">
        <f>'8. Cash Flow Statement (1)'!$P42+SUM('10. Income Statement (2)'!$E15:'10. Income Statement (2)'!L15)-SUM('11. Cash Flow Statement (2)'!$E13:L13)</f>
        <v>0</v>
      </c>
      <c r="M46" s="19">
        <f>'8. Cash Flow Statement (1)'!$P42+SUM('10. Income Statement (2)'!$E15:'10. Income Statement (2)'!M15)-SUM('11. Cash Flow Statement (2)'!$E13:M13)</f>
        <v>0</v>
      </c>
      <c r="N46" s="19">
        <f>'8. Cash Flow Statement (1)'!$P42+SUM('10. Income Statement (2)'!$E15:'10. Income Statement (2)'!N15)-SUM('11. Cash Flow Statement (2)'!$E13:N13)</f>
        <v>0</v>
      </c>
      <c r="O46" s="19">
        <f>'8. Cash Flow Statement (1)'!$P42+SUM('10. Income Statement (2)'!$E15:'10. Income Statement (2)'!O15)-SUM('11. Cash Flow Statement (2)'!$E13:O13)</f>
        <v>0</v>
      </c>
      <c r="P46" s="19">
        <f>'8. Cash Flow Statement (1)'!$P42+SUM('10. Income Statement (2)'!$E15:'10. Income Statement (2)'!P15)-SUM('11. Cash Flow Statement (2)'!$E13:P13)</f>
        <v>0</v>
      </c>
      <c r="Q46" s="36"/>
    </row>
    <row r="47" spans="1:17" ht="12.75" customHeight="1" x14ac:dyDescent="0.2">
      <c r="A47" s="6" t="s">
        <v>324</v>
      </c>
      <c r="E47" s="19">
        <f>'8. Cash Flow Statement (1)'!$P43+SUM('10. Income Statement (2)'!$E22:E22)-SUM('11. Cash Flow Statement (2)'!$E19:E19)</f>
        <v>0</v>
      </c>
      <c r="F47" s="19">
        <f>'8. Cash Flow Statement (1)'!$P43+SUM('10. Income Statement (2)'!$E24:F24)-SUM('11. Cash Flow Statement (2)'!$E19:F19)</f>
        <v>0</v>
      </c>
      <c r="G47" s="19">
        <f>'8. Cash Flow Statement (1)'!$P43+SUM('10. Income Statement (2)'!$E24:G24)-SUM('11. Cash Flow Statement (2)'!$E19:G19)</f>
        <v>0</v>
      </c>
      <c r="H47" s="19">
        <f>'8. Cash Flow Statement (1)'!$P43+SUM('10. Income Statement (2)'!$E24:H24)-SUM('11. Cash Flow Statement (2)'!$E19:H19)</f>
        <v>0</v>
      </c>
      <c r="I47" s="19">
        <f>'8. Cash Flow Statement (1)'!$P43+SUM('10. Income Statement (2)'!$E24:I24)-SUM('11. Cash Flow Statement (2)'!$E19:I19)</f>
        <v>0</v>
      </c>
      <c r="J47" s="19">
        <f>'8. Cash Flow Statement (1)'!$P43+SUM('10. Income Statement (2)'!$E24:J24)-SUM('11. Cash Flow Statement (2)'!$E19:J19)</f>
        <v>0</v>
      </c>
      <c r="K47" s="19">
        <f>'8. Cash Flow Statement (1)'!$P43+SUM('10. Income Statement (2)'!$E24:K24)-SUM('11. Cash Flow Statement (2)'!$E19:K19)</f>
        <v>0</v>
      </c>
      <c r="L47" s="19">
        <f>'8. Cash Flow Statement (1)'!$P43+SUM('10. Income Statement (2)'!$E24:L24)-SUM('11. Cash Flow Statement (2)'!$E19:L19)</f>
        <v>0</v>
      </c>
      <c r="M47" s="19">
        <f>'8. Cash Flow Statement (1)'!$P43+SUM('10. Income Statement (2)'!$E24:M24)-SUM('11. Cash Flow Statement (2)'!$E19:M19)</f>
        <v>0</v>
      </c>
      <c r="N47" s="19">
        <f>'8. Cash Flow Statement (1)'!$P43+SUM('10. Income Statement (2)'!$E24:N24)-SUM('11. Cash Flow Statement (2)'!$E19:N19)</f>
        <v>0</v>
      </c>
      <c r="O47" s="19">
        <f>'8. Cash Flow Statement (1)'!$P43+SUM('10. Income Statement (2)'!$E24:O24)-SUM('11. Cash Flow Statement (2)'!$E19:O19)</f>
        <v>0</v>
      </c>
      <c r="P47" s="19">
        <f>'8. Cash Flow Statement (1)'!$P43+SUM('10. Income Statement (2)'!$E24:P24)-SUM('11. Cash Flow Statement (2)'!$E19:P19)</f>
        <v>0</v>
      </c>
      <c r="Q47" s="36"/>
    </row>
    <row r="48" spans="1:17" ht="12.75" customHeight="1" x14ac:dyDescent="0.2">
      <c r="A48" s="6" t="s">
        <v>139</v>
      </c>
      <c r="E48" s="19">
        <f>'8. Cash Flow Statement (1)'!P44+'11. Cash Flow Statement (2)'!E18</f>
        <v>0</v>
      </c>
      <c r="F48" s="19">
        <f t="shared" ref="F48:P48" si="9">E48+F18</f>
        <v>0</v>
      </c>
      <c r="G48" s="19">
        <f t="shared" si="9"/>
        <v>0</v>
      </c>
      <c r="H48" s="19">
        <f t="shared" si="9"/>
        <v>0</v>
      </c>
      <c r="I48" s="19">
        <f t="shared" si="9"/>
        <v>0</v>
      </c>
      <c r="J48" s="19">
        <f t="shared" si="9"/>
        <v>0</v>
      </c>
      <c r="K48" s="19">
        <f t="shared" si="9"/>
        <v>0</v>
      </c>
      <c r="L48" s="19">
        <f t="shared" si="9"/>
        <v>0</v>
      </c>
      <c r="M48" s="19">
        <f t="shared" si="9"/>
        <v>0</v>
      </c>
      <c r="N48" s="19">
        <f t="shared" si="9"/>
        <v>0</v>
      </c>
      <c r="O48" s="19">
        <f t="shared" si="9"/>
        <v>0</v>
      </c>
      <c r="P48" s="19">
        <f t="shared" si="9"/>
        <v>0</v>
      </c>
      <c r="Q48" s="36"/>
    </row>
    <row r="49" spans="1:17" ht="12.75" customHeight="1" x14ac:dyDescent="0.2">
      <c r="Q49" s="36"/>
    </row>
    <row r="50" spans="1:17" ht="12.75" customHeight="1" x14ac:dyDescent="0.2">
      <c r="A50" s="6" t="s">
        <v>325</v>
      </c>
      <c r="E50" s="19">
        <f>E46-E47+E48</f>
        <v>0</v>
      </c>
      <c r="F50" s="19">
        <f t="shared" ref="F50:P50" si="10">F46-F47+F48</f>
        <v>0</v>
      </c>
      <c r="G50" s="19">
        <f t="shared" si="10"/>
        <v>0</v>
      </c>
      <c r="H50" s="19">
        <f t="shared" si="10"/>
        <v>0</v>
      </c>
      <c r="I50" s="19">
        <f t="shared" si="10"/>
        <v>0</v>
      </c>
      <c r="J50" s="19">
        <f t="shared" si="10"/>
        <v>0</v>
      </c>
      <c r="K50" s="19">
        <f t="shared" si="10"/>
        <v>0</v>
      </c>
      <c r="L50" s="19">
        <f t="shared" si="10"/>
        <v>0</v>
      </c>
      <c r="M50" s="19">
        <f t="shared" si="10"/>
        <v>0</v>
      </c>
      <c r="N50" s="19">
        <f t="shared" si="10"/>
        <v>0</v>
      </c>
      <c r="O50" s="19">
        <f t="shared" si="10"/>
        <v>0</v>
      </c>
      <c r="P50" s="19">
        <f t="shared" si="10"/>
        <v>0</v>
      </c>
      <c r="Q50" s="36"/>
    </row>
    <row r="51" spans="1:17" ht="12.75" customHeight="1" x14ac:dyDescent="0.2"/>
    <row r="52" spans="1:17" ht="12.75" customHeight="1" x14ac:dyDescent="0.2">
      <c r="Q52" s="12"/>
    </row>
    <row r="53" spans="1:17" ht="12.75" customHeight="1" x14ac:dyDescent="0.2">
      <c r="A53" s="6" t="s">
        <v>326</v>
      </c>
      <c r="E53" s="232" t="e">
        <f>E46/AVERAGE('10. Income Statement (2)'!$E13:E13)*30</f>
        <v>#DIV/0!</v>
      </c>
      <c r="F53" s="232" t="e">
        <f>F46/AVERAGE('10. Income Statement (2)'!$E13:F13)*30</f>
        <v>#DIV/0!</v>
      </c>
      <c r="G53" s="232" t="e">
        <f>G46/AVERAGE('10. Income Statement (2)'!$E13:G13)*30</f>
        <v>#DIV/0!</v>
      </c>
      <c r="H53" s="232" t="e">
        <f>H46/AVERAGE('10. Income Statement (2)'!$E13:H13)*30</f>
        <v>#DIV/0!</v>
      </c>
      <c r="I53" s="232" t="e">
        <f>I46/AVERAGE('10. Income Statement (2)'!$E13:I13)*30</f>
        <v>#DIV/0!</v>
      </c>
      <c r="J53" s="232" t="e">
        <f>J46/AVERAGE('10. Income Statement (2)'!$E13:J13)*30</f>
        <v>#DIV/0!</v>
      </c>
      <c r="K53" s="232" t="e">
        <f>K46/AVERAGE('10. Income Statement (2)'!$E13:K13)*30</f>
        <v>#DIV/0!</v>
      </c>
      <c r="L53" s="232" t="e">
        <f>L46/AVERAGE('10. Income Statement (2)'!$E13:L13)*30</f>
        <v>#DIV/0!</v>
      </c>
      <c r="M53" s="232" t="e">
        <f>M46/AVERAGE('10. Income Statement (2)'!$E13:M13)*30</f>
        <v>#DIV/0!</v>
      </c>
      <c r="N53" s="232" t="e">
        <f>N46/AVERAGE('10. Income Statement (2)'!$E13:N13)*30</f>
        <v>#DIV/0!</v>
      </c>
      <c r="O53" s="232" t="e">
        <f>O46/AVERAGE('10. Income Statement (2)'!$E13:O13)*30</f>
        <v>#DIV/0!</v>
      </c>
      <c r="P53" s="232" t="e">
        <f>P46/AVERAGE('10. Income Statement (2)'!$E13:P13)*30</f>
        <v>#DIV/0!</v>
      </c>
      <c r="Q53" s="12"/>
    </row>
    <row r="54" spans="1:17" ht="12.75" customHeight="1" x14ac:dyDescent="0.2">
      <c r="A54" s="6" t="s">
        <v>327</v>
      </c>
      <c r="E54" s="232" t="e">
        <f>E47/AVERAGE('10. Income Statement (2)'!$E$22:E$22)*30</f>
        <v>#DIV/0!</v>
      </c>
      <c r="F54" s="232" t="e">
        <f>F47/AVERAGE('10. Income Statement (2)'!$E$22:F$22)*30</f>
        <v>#DIV/0!</v>
      </c>
      <c r="G54" s="232" t="e">
        <f>G47/AVERAGE('10. Income Statement (2)'!$E$22:G$22)*30</f>
        <v>#DIV/0!</v>
      </c>
      <c r="H54" s="232" t="e">
        <f>H47/AVERAGE('10. Income Statement (2)'!$E$22:H$22)*30</f>
        <v>#DIV/0!</v>
      </c>
      <c r="I54" s="232" t="e">
        <f>I47/AVERAGE('10. Income Statement (2)'!$E$22:I$22)*30</f>
        <v>#DIV/0!</v>
      </c>
      <c r="J54" s="232" t="e">
        <f>J47/AVERAGE('10. Income Statement (2)'!$E$22:J$22)*30</f>
        <v>#DIV/0!</v>
      </c>
      <c r="K54" s="232" t="e">
        <f>K47/AVERAGE('10. Income Statement (2)'!$E$22:K$22)*30</f>
        <v>#DIV/0!</v>
      </c>
      <c r="L54" s="232" t="e">
        <f>L47/AVERAGE('10. Income Statement (2)'!$E$22:L$22)*30</f>
        <v>#DIV/0!</v>
      </c>
      <c r="M54" s="232" t="e">
        <f>M47/AVERAGE('10. Income Statement (2)'!$E$22:M$22)*30</f>
        <v>#DIV/0!</v>
      </c>
      <c r="N54" s="232" t="e">
        <f>N47/AVERAGE('10. Income Statement (2)'!$E$22:N$22)*30</f>
        <v>#DIV/0!</v>
      </c>
      <c r="O54" s="232" t="e">
        <f>O47/AVERAGE('10. Income Statement (2)'!$E$22:O$22)*30</f>
        <v>#DIV/0!</v>
      </c>
      <c r="P54" s="232" t="e">
        <f>P47/AVERAGE('10. Income Statement (2)'!$E$22:P$22)*30</f>
        <v>#DIV/0!</v>
      </c>
      <c r="Q54" s="12"/>
    </row>
    <row r="55" spans="1:17" ht="12.75" customHeight="1" x14ac:dyDescent="0.2">
      <c r="A55" s="6" t="s">
        <v>328</v>
      </c>
      <c r="E55" s="232" t="e">
        <f>E48/AVERAGE('10. Income Statement (2)'!$E$22:E$22)*30</f>
        <v>#DIV/0!</v>
      </c>
      <c r="F55" s="232" t="e">
        <f>F48/AVERAGE('10. Income Statement (2)'!$E$22:F$22)*30</f>
        <v>#DIV/0!</v>
      </c>
      <c r="G55" s="232" t="e">
        <f>G48/AVERAGE('10. Income Statement (2)'!$E$22:G$22)*30</f>
        <v>#DIV/0!</v>
      </c>
      <c r="H55" s="232" t="e">
        <f>H48/AVERAGE('10. Income Statement (2)'!$E$22:H$22)*30</f>
        <v>#DIV/0!</v>
      </c>
      <c r="I55" s="232" t="e">
        <f>I48/AVERAGE('10. Income Statement (2)'!$E$22:I$22)*30</f>
        <v>#DIV/0!</v>
      </c>
      <c r="J55" s="232" t="e">
        <f>J48/AVERAGE('10. Income Statement (2)'!$E$22:J$22)*30</f>
        <v>#DIV/0!</v>
      </c>
      <c r="K55" s="232" t="e">
        <f>K48/AVERAGE('10. Income Statement (2)'!$E$22:K$22)*30</f>
        <v>#DIV/0!</v>
      </c>
      <c r="L55" s="232" t="e">
        <f>L48/AVERAGE('10. Income Statement (2)'!$E$22:L$22)*30</f>
        <v>#DIV/0!</v>
      </c>
      <c r="M55" s="232" t="e">
        <f>M48/AVERAGE('10. Income Statement (2)'!$E$22:M$22)*30</f>
        <v>#DIV/0!</v>
      </c>
      <c r="N55" s="232" t="e">
        <f>N48/AVERAGE('10. Income Statement (2)'!$E$22:N$22)*30</f>
        <v>#DIV/0!</v>
      </c>
      <c r="O55" s="232" t="e">
        <f>O48/AVERAGE('10. Income Statement (2)'!$E$22:O$22)*30</f>
        <v>#DIV/0!</v>
      </c>
      <c r="P55" s="232" t="e">
        <f>P48/AVERAGE('10. Income Statement (2)'!$E$22:P$22)*30</f>
        <v>#DIV/0!</v>
      </c>
      <c r="Q55" s="12"/>
    </row>
    <row r="56" spans="1:17" ht="12.75" customHeight="1" x14ac:dyDescent="0.2">
      <c r="D56" s="7"/>
      <c r="E56" s="12"/>
      <c r="F56" s="12"/>
      <c r="G56" s="12"/>
      <c r="H56" s="12"/>
      <c r="I56" s="12"/>
      <c r="J56" s="12"/>
      <c r="K56" s="12"/>
      <c r="L56" s="12"/>
      <c r="M56" s="12"/>
      <c r="N56" s="12"/>
      <c r="O56" s="12"/>
      <c r="P56" s="12"/>
      <c r="Q56" s="12"/>
    </row>
    <row r="57" spans="1:17" ht="12.75" customHeight="1" x14ac:dyDescent="0.2">
      <c r="D57" s="7"/>
      <c r="E57" s="12"/>
      <c r="F57" s="12"/>
      <c r="G57" s="12"/>
      <c r="H57" s="12"/>
      <c r="I57" s="12"/>
      <c r="J57" s="12"/>
      <c r="K57" s="12"/>
      <c r="L57" s="12"/>
      <c r="M57" s="12"/>
      <c r="N57" s="12"/>
      <c r="O57" s="12"/>
      <c r="P57" s="12"/>
      <c r="Q57" s="12"/>
    </row>
    <row r="58" spans="1:17" ht="12.75" customHeight="1" x14ac:dyDescent="0.2">
      <c r="D58" s="7"/>
      <c r="E58" s="12"/>
      <c r="F58" s="12"/>
      <c r="G58" s="12"/>
      <c r="H58" s="12"/>
      <c r="I58" s="12"/>
      <c r="J58" s="12"/>
      <c r="K58" s="12"/>
      <c r="L58" s="12"/>
      <c r="M58" s="12"/>
      <c r="N58" s="12"/>
      <c r="O58" s="12"/>
      <c r="P58" s="12"/>
      <c r="Q58" s="12"/>
    </row>
    <row r="59" spans="1:17" ht="12.75" customHeight="1" x14ac:dyDescent="0.2">
      <c r="D59" s="7"/>
      <c r="E59" s="12"/>
      <c r="F59" s="12"/>
      <c r="G59" s="12"/>
      <c r="H59" s="12"/>
      <c r="I59" s="12"/>
      <c r="J59" s="12"/>
      <c r="K59" s="12"/>
      <c r="L59" s="12"/>
      <c r="M59" s="12"/>
      <c r="N59" s="12"/>
      <c r="O59" s="12"/>
      <c r="P59" s="12"/>
      <c r="Q59" s="12"/>
    </row>
    <row r="60" spans="1:17" ht="12.75" customHeight="1" x14ac:dyDescent="0.2">
      <c r="E60" s="12"/>
      <c r="F60" s="12"/>
      <c r="G60" s="12"/>
      <c r="H60" s="12"/>
      <c r="I60" s="12"/>
      <c r="J60" s="12"/>
      <c r="K60" s="12"/>
      <c r="L60" s="12"/>
      <c r="M60" s="12"/>
      <c r="N60" s="12"/>
      <c r="O60" s="12"/>
      <c r="P60" s="12"/>
      <c r="Q60" s="12"/>
    </row>
    <row r="61" spans="1:17" ht="12.75" customHeight="1" x14ac:dyDescent="0.2">
      <c r="E61" s="12"/>
      <c r="F61" s="12"/>
      <c r="G61" s="12"/>
      <c r="H61" s="12"/>
      <c r="I61" s="12"/>
      <c r="J61" s="12"/>
      <c r="K61" s="12"/>
      <c r="L61" s="12"/>
      <c r="M61" s="12"/>
      <c r="N61" s="12"/>
      <c r="O61" s="12"/>
      <c r="P61" s="12"/>
      <c r="Q61" s="12"/>
    </row>
    <row r="62" spans="1:17" ht="12.75" customHeight="1" x14ac:dyDescent="0.2">
      <c r="E62" s="12"/>
      <c r="F62" s="12"/>
      <c r="G62" s="12"/>
      <c r="H62" s="12"/>
      <c r="I62" s="12"/>
      <c r="J62" s="12"/>
      <c r="K62" s="12"/>
      <c r="L62" s="12"/>
      <c r="M62" s="12"/>
      <c r="N62" s="12"/>
      <c r="O62" s="12"/>
      <c r="P62" s="12"/>
      <c r="Q62" s="12"/>
    </row>
    <row r="63" spans="1:17" ht="12.75" customHeight="1" x14ac:dyDescent="0.2">
      <c r="E63" s="12"/>
      <c r="F63" s="12"/>
      <c r="G63" s="12"/>
      <c r="H63" s="12"/>
      <c r="I63" s="12"/>
      <c r="J63" s="12"/>
      <c r="K63" s="12"/>
      <c r="L63" s="12"/>
      <c r="M63" s="12"/>
      <c r="N63" s="12"/>
      <c r="O63" s="12"/>
      <c r="P63" s="12"/>
      <c r="Q63" s="12"/>
    </row>
    <row r="64" spans="1:17"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sheetData>
  <sheetProtection sheet="1" objects="1" scenarios="1"/>
  <phoneticPr fontId="4" type="noConversion"/>
  <pageMargins left="0.75" right="0.75" top="1" bottom="1" header="0.5" footer="0.5"/>
  <pageSetup scale="65" orientation="landscape" blackAndWhite="1" horizontalDpi="300" verticalDpi="300"/>
  <headerFooter>
    <oddHeader>&amp;R&amp;K000000&amp;A_x000D_&amp;D_x000D_&amp;T</oddHeader>
    <oddFooter>&amp;L&amp;F&amp;RPage &amp;P of &amp;N</oddFooter>
  </headerFooter>
  <colBreaks count="1" manualBreakCount="1">
    <brk id="17" max="1048575" man="1"/>
  </colBreak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6"/>
  <sheetViews>
    <sheetView showGridLines="0" zoomScale="125" zoomScaleNormal="125" zoomScalePageLayoutView="125" workbookViewId="0">
      <selection activeCell="I10" sqref="I10"/>
    </sheetView>
  </sheetViews>
  <sheetFormatPr defaultColWidth="8.875" defaultRowHeight="11.4" x14ac:dyDescent="0.2"/>
  <cols>
    <col min="1" max="2" width="3" style="6" customWidth="1"/>
    <col min="3" max="3" width="13.75" style="6" customWidth="1"/>
    <col min="4" max="4" width="22.75" customWidth="1"/>
    <col min="5" max="5" width="6.75" customWidth="1"/>
    <col min="6" max="6" width="13.75" customWidth="1"/>
    <col min="7" max="7" width="4.75" customWidth="1"/>
    <col min="8" max="8" width="4.25" customWidth="1"/>
    <col min="9" max="9" width="13.75" customWidth="1"/>
    <col min="10" max="10" width="8.75" customWidth="1"/>
    <col min="11" max="17" width="10.75" customWidth="1"/>
    <col min="18" max="18" width="15.75" customWidth="1"/>
  </cols>
  <sheetData>
    <row r="1" spans="1:18" ht="15.6" x14ac:dyDescent="0.3">
      <c r="A1" s="5" t="str">
        <f>'1. Required Start-Up Funds'!A1</f>
        <v>SCORE Financial Template</v>
      </c>
    </row>
    <row r="2" spans="1:18" ht="15.6" x14ac:dyDescent="0.3">
      <c r="A2" s="5" t="s">
        <v>189</v>
      </c>
    </row>
    <row r="3" spans="1:18" ht="12.75" customHeight="1" thickBot="1" x14ac:dyDescent="0.3">
      <c r="A3" s="1"/>
      <c r="B3" s="1"/>
      <c r="C3" s="1"/>
      <c r="D3" s="36"/>
      <c r="E3" s="88"/>
      <c r="F3" s="38" t="s">
        <v>134</v>
      </c>
      <c r="G3" s="89"/>
      <c r="H3" s="88"/>
      <c r="I3" s="38" t="s">
        <v>190</v>
      </c>
      <c r="J3" s="89"/>
      <c r="K3" s="88"/>
      <c r="L3" s="88"/>
      <c r="M3" s="88"/>
      <c r="N3" s="88"/>
      <c r="O3" s="88"/>
      <c r="P3" s="88"/>
      <c r="Q3" s="13"/>
      <c r="R3" s="13"/>
    </row>
    <row r="4" spans="1:18" ht="12.75" customHeight="1" thickTop="1" x14ac:dyDescent="0.25">
      <c r="A4" s="90"/>
      <c r="B4" s="90"/>
      <c r="C4" s="90"/>
      <c r="D4" s="87"/>
      <c r="E4" s="87"/>
      <c r="F4" s="87"/>
      <c r="G4" s="87"/>
      <c r="H4" s="87"/>
      <c r="I4" s="87"/>
      <c r="J4" s="87"/>
      <c r="K4" s="87"/>
      <c r="L4" s="87"/>
      <c r="M4" s="87"/>
      <c r="N4" s="87"/>
      <c r="O4" s="87"/>
      <c r="P4" s="87"/>
      <c r="Q4" s="15"/>
      <c r="R4" s="15"/>
    </row>
    <row r="5" spans="1:18" ht="12.75" customHeight="1" x14ac:dyDescent="0.25">
      <c r="A5" s="90" t="s">
        <v>135</v>
      </c>
      <c r="B5" s="90"/>
      <c r="C5" s="90"/>
      <c r="D5" s="87"/>
      <c r="E5" s="87"/>
      <c r="F5" s="91"/>
      <c r="G5" s="91"/>
      <c r="H5" s="91"/>
      <c r="I5" s="91"/>
      <c r="J5" s="87"/>
      <c r="K5" s="87"/>
      <c r="L5" s="87"/>
      <c r="M5" s="87"/>
      <c r="N5" s="87"/>
      <c r="O5" s="87"/>
      <c r="P5" s="87"/>
      <c r="Q5" s="15"/>
      <c r="R5" s="15"/>
    </row>
    <row r="6" spans="1:18" ht="12.75" customHeight="1" x14ac:dyDescent="0.25">
      <c r="A6" s="90"/>
      <c r="B6" s="90" t="s">
        <v>136</v>
      </c>
      <c r="C6" s="90"/>
      <c r="D6" s="87"/>
      <c r="E6" s="87"/>
      <c r="F6" s="91"/>
      <c r="G6" s="91"/>
      <c r="H6" s="91"/>
      <c r="I6" s="91"/>
      <c r="J6" s="87"/>
      <c r="K6" s="87"/>
      <c r="L6" s="87"/>
      <c r="M6" s="87"/>
      <c r="N6" s="87"/>
      <c r="O6" s="87"/>
      <c r="P6" s="87"/>
      <c r="Q6" s="15"/>
      <c r="R6" s="15"/>
    </row>
    <row r="7" spans="1:18" ht="12.75" customHeight="1" x14ac:dyDescent="0.25">
      <c r="A7" s="90"/>
      <c r="B7" s="90"/>
      <c r="C7" s="90" t="s">
        <v>137</v>
      </c>
      <c r="D7" s="87"/>
      <c r="E7" s="87"/>
      <c r="F7" s="91">
        <f>'9. Balance Sheet (1)'!I7</f>
        <v>0</v>
      </c>
      <c r="G7" s="91"/>
      <c r="H7" s="91"/>
      <c r="I7" s="91">
        <f>'11. Cash Flow Statement (2)'!P35</f>
        <v>0</v>
      </c>
      <c r="J7" s="87"/>
      <c r="K7" s="87"/>
      <c r="L7" s="87"/>
      <c r="M7" s="87"/>
      <c r="N7" s="87"/>
      <c r="O7" s="87"/>
      <c r="P7" s="87"/>
      <c r="Q7" s="15"/>
      <c r="R7" s="15"/>
    </row>
    <row r="8" spans="1:18" ht="12.75" customHeight="1" x14ac:dyDescent="0.25">
      <c r="A8" s="90"/>
      <c r="B8" s="90"/>
      <c r="C8" s="90" t="s">
        <v>117</v>
      </c>
      <c r="D8" s="87"/>
      <c r="E8" s="87"/>
      <c r="F8" s="91">
        <f>'9. Balance Sheet (1)'!I8</f>
        <v>0</v>
      </c>
      <c r="G8" s="91"/>
      <c r="H8" s="91"/>
      <c r="I8" s="91">
        <f>F8+'10. Income Statement (2)'!Q13-'11. Cash Flow Statement (2)'!Q11</f>
        <v>0</v>
      </c>
      <c r="J8" s="87"/>
      <c r="K8" s="87"/>
      <c r="L8" s="87"/>
      <c r="M8" s="87"/>
      <c r="N8" s="87"/>
      <c r="O8" s="87"/>
      <c r="P8" s="87"/>
      <c r="Q8" s="15"/>
      <c r="R8" s="15"/>
    </row>
    <row r="9" spans="1:18" ht="12.75" customHeight="1" x14ac:dyDescent="0.25">
      <c r="A9" s="90"/>
      <c r="B9" s="90"/>
      <c r="C9" s="90" t="s">
        <v>139</v>
      </c>
      <c r="D9" s="87"/>
      <c r="E9" s="87"/>
      <c r="F9" s="91">
        <f>'9. Balance Sheet (1)'!I9</f>
        <v>0</v>
      </c>
      <c r="G9" s="91"/>
      <c r="H9" s="91"/>
      <c r="I9" s="91">
        <f>F9+'11. Cash Flow Statement (2)'!Q16</f>
        <v>0</v>
      </c>
      <c r="J9" s="87"/>
      <c r="K9" s="87"/>
      <c r="L9" s="87"/>
      <c r="M9" s="87"/>
      <c r="N9" s="87"/>
      <c r="O9" s="87"/>
      <c r="P9" s="87"/>
      <c r="Q9" s="15"/>
      <c r="R9" s="15"/>
    </row>
    <row r="10" spans="1:18" ht="12.75" customHeight="1" x14ac:dyDescent="0.25">
      <c r="A10" s="90"/>
      <c r="B10" s="90"/>
      <c r="C10" s="90" t="s">
        <v>140</v>
      </c>
      <c r="D10" s="87"/>
      <c r="E10" s="87"/>
      <c r="F10" s="91">
        <f>'9. Balance Sheet (1)'!I10</f>
        <v>0</v>
      </c>
      <c r="G10" s="91"/>
      <c r="H10" s="91"/>
      <c r="I10" s="91">
        <f>IF('6. Cash Receipts-Disbursements'!G$28&gt;2,F10-'6. Cash Receipts-Disbursements'!J26,0)</f>
        <v>0</v>
      </c>
      <c r="J10" s="87"/>
      <c r="K10" s="87"/>
      <c r="L10" s="87"/>
      <c r="M10" s="87"/>
      <c r="N10" s="87"/>
      <c r="O10" s="87"/>
      <c r="P10" s="87"/>
      <c r="Q10" s="15"/>
      <c r="R10" s="15"/>
    </row>
    <row r="11" spans="1:18" ht="12.75" customHeight="1" thickBot="1" x14ac:dyDescent="0.3">
      <c r="A11" s="90"/>
      <c r="B11" s="90"/>
      <c r="C11" s="90" t="s">
        <v>141</v>
      </c>
      <c r="D11" s="87"/>
      <c r="E11" s="87"/>
      <c r="F11" s="47">
        <f>'9. Balance Sheet (1)'!I11</f>
        <v>0</v>
      </c>
      <c r="G11" s="91"/>
      <c r="H11" s="91"/>
      <c r="I11" s="47">
        <f>IF('6. Cash Receipts-Disbursements'!G$28&gt;2,F11-'6. Cash Receipts-Disbursements'!J27,0)</f>
        <v>0</v>
      </c>
      <c r="J11" s="87"/>
      <c r="K11" s="87"/>
      <c r="L11" s="87"/>
      <c r="M11" s="87"/>
      <c r="N11" s="87"/>
      <c r="O11" s="87"/>
      <c r="P11" s="87"/>
      <c r="Q11" s="15"/>
      <c r="R11" s="15"/>
    </row>
    <row r="12" spans="1:18" ht="12.75" customHeight="1" x14ac:dyDescent="0.25">
      <c r="A12" s="90"/>
      <c r="B12" s="90" t="s">
        <v>142</v>
      </c>
      <c r="C12" s="90"/>
      <c r="D12" s="87"/>
      <c r="E12" s="91"/>
      <c r="F12" s="91">
        <f>SUM(F7:F11)</f>
        <v>0</v>
      </c>
      <c r="G12" s="91"/>
      <c r="H12" s="91"/>
      <c r="I12" s="91">
        <f>SUM(I7:I11)</f>
        <v>0</v>
      </c>
      <c r="J12" s="91"/>
      <c r="K12" s="91"/>
      <c r="L12" s="91"/>
      <c r="M12" s="91"/>
      <c r="N12" s="91"/>
      <c r="O12" s="91"/>
      <c r="P12" s="91"/>
      <c r="Q12" s="16"/>
      <c r="R12" s="16"/>
    </row>
    <row r="13" spans="1:18" ht="12.75" customHeight="1" x14ac:dyDescent="0.25">
      <c r="A13" s="90"/>
      <c r="B13" s="1"/>
      <c r="C13" s="1"/>
      <c r="D13" s="87"/>
      <c r="E13" s="91"/>
      <c r="F13" s="91"/>
      <c r="G13" s="91"/>
      <c r="H13" s="91"/>
      <c r="I13" s="91"/>
      <c r="J13" s="91"/>
      <c r="K13" s="91"/>
      <c r="L13" s="91"/>
      <c r="M13" s="91"/>
      <c r="N13" s="91"/>
      <c r="O13" s="91"/>
      <c r="P13" s="91"/>
      <c r="Q13" s="16"/>
      <c r="R13" s="16"/>
    </row>
    <row r="14" spans="1:18" ht="12.75" customHeight="1" x14ac:dyDescent="0.25">
      <c r="A14" s="90"/>
      <c r="B14" s="1" t="s">
        <v>5</v>
      </c>
      <c r="C14" s="90"/>
      <c r="D14" s="87"/>
      <c r="E14" s="92"/>
      <c r="F14" s="91"/>
      <c r="G14" s="91"/>
      <c r="H14" s="91"/>
      <c r="I14" s="91"/>
      <c r="J14" s="92"/>
      <c r="K14" s="92"/>
      <c r="L14" s="92"/>
      <c r="M14" s="92"/>
      <c r="N14" s="92"/>
      <c r="O14" s="92"/>
      <c r="P14" s="92"/>
      <c r="Q14" s="17"/>
      <c r="R14" s="17"/>
    </row>
    <row r="15" spans="1:18" ht="12.75" customHeight="1" x14ac:dyDescent="0.25">
      <c r="A15" s="90"/>
      <c r="B15" s="90"/>
      <c r="C15" s="90" t="str">
        <f>'1. Required Start-Up Funds'!C8</f>
        <v>Real Estate-Land</v>
      </c>
      <c r="D15" s="87"/>
      <c r="E15" s="92"/>
      <c r="F15" s="91">
        <f>'9. Balance Sheet (1)'!I15</f>
        <v>0</v>
      </c>
      <c r="G15" s="91"/>
      <c r="H15" s="91"/>
      <c r="I15" s="91">
        <f t="shared" ref="I15:I20" si="0">F15</f>
        <v>0</v>
      </c>
      <c r="J15" s="92"/>
      <c r="K15" s="92"/>
      <c r="L15" s="92"/>
      <c r="M15" s="92"/>
      <c r="N15" s="92"/>
      <c r="O15" s="92"/>
      <c r="P15" s="92"/>
      <c r="Q15" s="17"/>
      <c r="R15" s="17"/>
    </row>
    <row r="16" spans="1:18" ht="12.75" customHeight="1" x14ac:dyDescent="0.25">
      <c r="A16" s="90"/>
      <c r="B16" s="90"/>
      <c r="C16" s="90" t="str">
        <f>'1. Required Start-Up Funds'!C9</f>
        <v>Buildings</v>
      </c>
      <c r="D16" s="87"/>
      <c r="E16" s="91"/>
      <c r="F16" s="91">
        <f>'9. Balance Sheet (1)'!I16</f>
        <v>0</v>
      </c>
      <c r="G16" s="91"/>
      <c r="H16" s="91"/>
      <c r="I16" s="91">
        <f t="shared" si="0"/>
        <v>0</v>
      </c>
      <c r="J16" s="91"/>
      <c r="K16" s="91"/>
      <c r="L16" s="91"/>
      <c r="M16" s="91"/>
      <c r="N16" s="91"/>
      <c r="O16" s="91"/>
      <c r="P16" s="91"/>
      <c r="Q16" s="16"/>
      <c r="R16" s="16"/>
    </row>
    <row r="17" spans="1:18" ht="12.75" customHeight="1" x14ac:dyDescent="0.25">
      <c r="A17" s="90"/>
      <c r="B17" s="90"/>
      <c r="C17" s="90" t="str">
        <f>'1. Required Start-Up Funds'!C10</f>
        <v>Leasehold Improvements</v>
      </c>
      <c r="D17" s="87"/>
      <c r="E17" s="91"/>
      <c r="F17" s="91">
        <f>'9. Balance Sheet (1)'!I17</f>
        <v>0</v>
      </c>
      <c r="G17" s="91"/>
      <c r="H17" s="91"/>
      <c r="I17" s="91">
        <f t="shared" si="0"/>
        <v>0</v>
      </c>
      <c r="J17" s="91"/>
      <c r="K17" s="91"/>
      <c r="L17" s="91"/>
      <c r="M17" s="91"/>
      <c r="N17" s="91"/>
      <c r="O17" s="91"/>
      <c r="P17" s="91"/>
      <c r="Q17" s="16"/>
      <c r="R17" s="16"/>
    </row>
    <row r="18" spans="1:18" ht="12.75" customHeight="1" x14ac:dyDescent="0.25">
      <c r="A18" s="90"/>
      <c r="B18" s="90"/>
      <c r="C18" s="90" t="str">
        <f>'1. Required Start-Up Funds'!C11</f>
        <v>Equipment</v>
      </c>
      <c r="D18" s="87"/>
      <c r="E18" s="92"/>
      <c r="F18" s="91">
        <f>'9. Balance Sheet (1)'!I18</f>
        <v>0</v>
      </c>
      <c r="G18" s="91"/>
      <c r="H18" s="91"/>
      <c r="I18" s="91">
        <f t="shared" si="0"/>
        <v>0</v>
      </c>
      <c r="J18" s="92"/>
      <c r="K18" s="92"/>
      <c r="L18" s="92"/>
      <c r="M18" s="92"/>
      <c r="N18" s="92"/>
      <c r="O18" s="92"/>
      <c r="P18" s="92"/>
      <c r="Q18" s="17"/>
      <c r="R18" s="17"/>
    </row>
    <row r="19" spans="1:18" ht="12.75" customHeight="1" x14ac:dyDescent="0.25">
      <c r="A19" s="90"/>
      <c r="B19" s="90"/>
      <c r="C19" s="90" t="str">
        <f>'1. Required Start-Up Funds'!C12</f>
        <v>Furniture and Fixtures</v>
      </c>
      <c r="D19" s="87"/>
      <c r="E19" s="92"/>
      <c r="F19" s="91">
        <f>'9. Balance Sheet (1)'!I19</f>
        <v>0</v>
      </c>
      <c r="G19" s="91"/>
      <c r="H19" s="91"/>
      <c r="I19" s="91">
        <f t="shared" si="0"/>
        <v>0</v>
      </c>
      <c r="J19" s="92"/>
      <c r="K19" s="92"/>
      <c r="L19" s="92"/>
      <c r="M19" s="92"/>
      <c r="N19" s="92"/>
      <c r="O19" s="92"/>
      <c r="P19" s="92"/>
      <c r="Q19" s="17"/>
      <c r="R19" s="17"/>
    </row>
    <row r="20" spans="1:18" ht="12.75" customHeight="1" x14ac:dyDescent="0.25">
      <c r="A20" s="90"/>
      <c r="B20" s="90"/>
      <c r="C20" s="90" t="str">
        <f>'1. Required Start-Up Funds'!C13</f>
        <v>Vehicles</v>
      </c>
      <c r="D20" s="87"/>
      <c r="E20" s="92"/>
      <c r="F20" s="91">
        <f>'9. Balance Sheet (1)'!I20</f>
        <v>0</v>
      </c>
      <c r="G20" s="91"/>
      <c r="H20" s="91"/>
      <c r="I20" s="91">
        <f t="shared" si="0"/>
        <v>0</v>
      </c>
      <c r="J20" s="92"/>
      <c r="K20" s="92"/>
      <c r="L20" s="92"/>
      <c r="M20" s="92"/>
      <c r="N20" s="92"/>
      <c r="O20" s="92"/>
      <c r="P20" s="92"/>
      <c r="Q20" s="17"/>
      <c r="R20" s="17"/>
    </row>
    <row r="21" spans="1:18" ht="12.75" customHeight="1" thickBot="1" x14ac:dyDescent="0.3">
      <c r="A21" s="90"/>
      <c r="B21" s="90"/>
      <c r="C21" s="90" t="str">
        <f>'1. Required Start-Up Funds'!C14</f>
        <v>Other Fixed Assets</v>
      </c>
      <c r="D21" s="87"/>
      <c r="E21" s="91"/>
      <c r="F21" s="47">
        <f>'9. Balance Sheet (1)'!I21</f>
        <v>0</v>
      </c>
      <c r="G21" s="91"/>
      <c r="H21" s="91"/>
      <c r="I21" s="47">
        <f>F21+'11. Cash Flow Statement (2)'!Q15</f>
        <v>0</v>
      </c>
      <c r="J21" s="91"/>
      <c r="K21" s="91"/>
      <c r="L21" s="91"/>
      <c r="M21" s="91"/>
      <c r="N21" s="91"/>
      <c r="O21" s="91"/>
      <c r="P21" s="91"/>
      <c r="Q21" s="16"/>
      <c r="R21" s="16"/>
    </row>
    <row r="22" spans="1:18" ht="12.75" customHeight="1" x14ac:dyDescent="0.25">
      <c r="A22" s="90"/>
      <c r="B22" s="90" t="s">
        <v>12</v>
      </c>
      <c r="C22" s="90"/>
      <c r="D22" s="87"/>
      <c r="E22" s="91"/>
      <c r="F22" s="91">
        <f>SUM(F15:F21)</f>
        <v>0</v>
      </c>
      <c r="G22" s="91"/>
      <c r="H22" s="91"/>
      <c r="I22" s="91">
        <f>SUM(I15:I21)</f>
        <v>0</v>
      </c>
      <c r="J22" s="91"/>
      <c r="K22" s="91"/>
      <c r="L22" s="91"/>
      <c r="M22" s="91"/>
      <c r="N22" s="91"/>
      <c r="O22" s="91"/>
      <c r="P22" s="91"/>
      <c r="Q22" s="16"/>
      <c r="R22" s="16"/>
    </row>
    <row r="23" spans="1:18" ht="12.75" customHeight="1" x14ac:dyDescent="0.25">
      <c r="A23" s="90"/>
      <c r="B23" s="90"/>
      <c r="C23" s="90"/>
      <c r="D23" s="87"/>
      <c r="E23" s="92"/>
      <c r="F23" s="91"/>
      <c r="G23" s="91"/>
      <c r="H23" s="91"/>
      <c r="I23" s="91"/>
      <c r="J23" s="92"/>
      <c r="K23" s="92"/>
      <c r="L23" s="92"/>
      <c r="M23" s="92"/>
      <c r="N23" s="92"/>
      <c r="O23" s="92"/>
      <c r="P23" s="92"/>
      <c r="Q23" s="17"/>
      <c r="R23" s="17"/>
    </row>
    <row r="24" spans="1:18" ht="12.75" customHeight="1" x14ac:dyDescent="0.25">
      <c r="A24" s="1"/>
      <c r="B24" s="1" t="s">
        <v>143</v>
      </c>
      <c r="C24" s="1"/>
      <c r="D24" s="36"/>
      <c r="E24" s="87"/>
      <c r="F24" s="91">
        <f>'9. Balance Sheet (1)'!I24</f>
        <v>0</v>
      </c>
      <c r="G24" s="91"/>
      <c r="H24" s="91"/>
      <c r="I24" s="91">
        <f>F24+'10. Income Statement (2)'!Q60</f>
        <v>0</v>
      </c>
      <c r="J24" s="87"/>
      <c r="K24" s="87"/>
      <c r="L24" s="87"/>
      <c r="M24" s="87"/>
      <c r="N24" s="87"/>
      <c r="O24" s="87"/>
      <c r="P24" s="87"/>
      <c r="Q24" s="15"/>
      <c r="R24" s="15"/>
    </row>
    <row r="25" spans="1:18" ht="12.75" customHeight="1" thickBot="1" x14ac:dyDescent="0.3">
      <c r="A25" s="1"/>
      <c r="B25" s="1"/>
      <c r="C25" s="1"/>
      <c r="D25" s="36"/>
      <c r="E25" s="87"/>
      <c r="F25" s="47"/>
      <c r="G25" s="91"/>
      <c r="H25" s="91"/>
      <c r="I25" s="47"/>
      <c r="J25" s="87"/>
      <c r="K25" s="87"/>
      <c r="L25" s="87"/>
      <c r="M25" s="87"/>
      <c r="N25" s="87"/>
      <c r="O25" s="87"/>
      <c r="P25" s="87"/>
      <c r="Q25" s="15"/>
      <c r="R25" s="15"/>
    </row>
    <row r="26" spans="1:18" ht="15.75" customHeight="1" thickBot="1" x14ac:dyDescent="0.3">
      <c r="A26" s="1" t="s">
        <v>144</v>
      </c>
      <c r="B26" s="1"/>
      <c r="C26" s="1"/>
      <c r="D26" s="36"/>
      <c r="E26" s="87"/>
      <c r="F26" s="55">
        <f>INT(F12+F22-F24)</f>
        <v>0</v>
      </c>
      <c r="G26" s="91"/>
      <c r="H26" s="91"/>
      <c r="I26" s="55">
        <f>INT(I12+I22-I24)</f>
        <v>0</v>
      </c>
      <c r="J26" s="87"/>
      <c r="K26" s="87"/>
      <c r="L26" s="87"/>
      <c r="M26" s="87"/>
      <c r="N26" s="87"/>
      <c r="O26" s="87"/>
      <c r="P26" s="87"/>
      <c r="Q26" s="15"/>
      <c r="R26" s="15"/>
    </row>
    <row r="27" spans="1:18" ht="12.75" customHeight="1" thickTop="1" x14ac:dyDescent="0.25">
      <c r="A27" s="1"/>
      <c r="B27" s="1"/>
      <c r="C27" s="1"/>
      <c r="D27" s="36"/>
      <c r="E27" s="87"/>
      <c r="F27" s="91"/>
      <c r="G27" s="91"/>
      <c r="H27" s="91"/>
      <c r="I27" s="91"/>
      <c r="J27" s="87"/>
      <c r="K27" s="87"/>
      <c r="L27" s="87"/>
      <c r="M27" s="87"/>
      <c r="N27" s="87"/>
      <c r="O27" s="87"/>
      <c r="P27" s="87"/>
      <c r="Q27" s="15"/>
      <c r="R27" s="15"/>
    </row>
    <row r="28" spans="1:18" ht="12.75" customHeight="1" x14ac:dyDescent="0.25">
      <c r="A28" s="1" t="s">
        <v>145</v>
      </c>
      <c r="B28" s="1"/>
      <c r="C28" s="1"/>
      <c r="D28" s="36"/>
      <c r="E28" s="87"/>
      <c r="F28" s="91"/>
      <c r="G28" s="91"/>
      <c r="H28" s="91"/>
      <c r="I28" s="91"/>
      <c r="J28" s="87"/>
      <c r="K28" s="87"/>
      <c r="L28" s="87"/>
      <c r="M28" s="87"/>
      <c r="N28" s="87"/>
      <c r="O28" s="87"/>
      <c r="P28" s="87"/>
      <c r="Q28" s="15"/>
      <c r="R28" s="15"/>
    </row>
    <row r="29" spans="1:18" ht="12.75" customHeight="1" x14ac:dyDescent="0.25">
      <c r="A29" s="1"/>
      <c r="B29" s="1" t="s">
        <v>149</v>
      </c>
      <c r="C29" s="1"/>
      <c r="D29" s="36"/>
      <c r="E29" s="87"/>
      <c r="F29" s="91"/>
      <c r="G29" s="91"/>
      <c r="H29" s="91"/>
      <c r="I29" s="91"/>
      <c r="J29" s="87"/>
      <c r="K29" s="87"/>
      <c r="L29" s="87"/>
      <c r="M29" s="87"/>
      <c r="N29" s="87"/>
      <c r="O29" s="87"/>
      <c r="P29" s="87"/>
      <c r="Q29" s="15"/>
      <c r="R29" s="15"/>
    </row>
    <row r="30" spans="1:18" ht="12.75" customHeight="1" x14ac:dyDescent="0.25">
      <c r="A30" s="1"/>
      <c r="B30" s="1"/>
      <c r="C30" s="1" t="s">
        <v>146</v>
      </c>
      <c r="D30" s="36"/>
      <c r="E30" s="91"/>
      <c r="F30" s="91">
        <f>'9. Balance Sheet (1)'!I30</f>
        <v>0</v>
      </c>
      <c r="G30" s="91"/>
      <c r="H30" s="91"/>
      <c r="I30" s="91">
        <f>F30+'10. Income Statement (2)'!Q22-'11. Cash Flow Statement (2)'!Q17</f>
        <v>0</v>
      </c>
      <c r="J30" s="91"/>
      <c r="K30" s="91"/>
      <c r="L30" s="91"/>
      <c r="M30" s="91"/>
      <c r="N30" s="91"/>
      <c r="O30" s="91"/>
      <c r="P30" s="91"/>
      <c r="Q30" s="16"/>
      <c r="R30" s="16"/>
    </row>
    <row r="31" spans="1:18" ht="12.75" customHeight="1" x14ac:dyDescent="0.25">
      <c r="A31" s="1"/>
      <c r="B31" s="1"/>
      <c r="C31" s="1" t="s">
        <v>147</v>
      </c>
      <c r="D31" s="36"/>
      <c r="E31" s="92"/>
      <c r="F31" s="91">
        <f>'9. Balance Sheet (1)'!I31</f>
        <v>0</v>
      </c>
      <c r="G31" s="91"/>
      <c r="H31" s="91"/>
      <c r="I31" s="91">
        <f>'26. Amoritization Schedule'!R19+'7. Beginning Balance Sheet'!F36</f>
        <v>0</v>
      </c>
      <c r="J31" s="92"/>
      <c r="K31" s="92"/>
      <c r="L31" s="92"/>
      <c r="M31" s="92"/>
      <c r="N31" s="92"/>
      <c r="O31" s="92"/>
      <c r="P31" s="92"/>
      <c r="Q31" s="17"/>
      <c r="R31" s="15"/>
    </row>
    <row r="32" spans="1:18" ht="12.75" customHeight="1" x14ac:dyDescent="0.25">
      <c r="A32" s="1"/>
      <c r="B32" s="1"/>
      <c r="C32" s="1" t="s">
        <v>148</v>
      </c>
      <c r="D32" s="36"/>
      <c r="E32" s="87"/>
      <c r="F32" s="91">
        <f>'9. Balance Sheet (1)'!I32</f>
        <v>0</v>
      </c>
      <c r="G32" s="91"/>
      <c r="H32" s="91"/>
      <c r="I32" s="91">
        <f>'26. Amoritization Schedule'!R46+'7. Beginning Balance Sheet'!F37</f>
        <v>0</v>
      </c>
      <c r="J32" s="87"/>
      <c r="K32" s="87"/>
      <c r="L32" s="87"/>
      <c r="M32" s="87"/>
      <c r="N32" s="87"/>
      <c r="O32" s="87"/>
      <c r="P32" s="87"/>
      <c r="Q32" s="15"/>
      <c r="R32" s="15"/>
    </row>
    <row r="33" spans="1:18" ht="12.75" customHeight="1" x14ac:dyDescent="0.25">
      <c r="A33" s="1"/>
      <c r="B33" s="1"/>
      <c r="C33" s="1" t="str">
        <f>CONCATENATE('1. Required Start-Up Funds'!$C$43," Debt")</f>
        <v>Family Loans Debt</v>
      </c>
      <c r="D33" s="36"/>
      <c r="E33" s="87"/>
      <c r="F33" s="91">
        <f>'9. Balance Sheet (1)'!I33</f>
        <v>0</v>
      </c>
      <c r="G33" s="91"/>
      <c r="H33" s="91"/>
      <c r="I33" s="91">
        <f>'26. Amoritization Schedule'!R73+'7. Beginning Balance Sheet'!F38</f>
        <v>0</v>
      </c>
      <c r="J33" s="87"/>
      <c r="K33" s="87"/>
      <c r="L33" s="87"/>
      <c r="M33" s="87"/>
      <c r="N33" s="87"/>
      <c r="O33" s="87"/>
      <c r="P33" s="87"/>
      <c r="Q33" s="15"/>
      <c r="R33" s="15"/>
    </row>
    <row r="34" spans="1:18" ht="12.75" customHeight="1" x14ac:dyDescent="0.25">
      <c r="A34" s="1"/>
      <c r="B34" s="1"/>
      <c r="C34" s="1" t="str">
        <f>CONCATENATE('1. Required Start-Up Funds'!$C$44," Debt")</f>
        <v>CEI, FAME, etc. Debt</v>
      </c>
      <c r="D34" s="36"/>
      <c r="E34" s="87"/>
      <c r="F34" s="91">
        <f>'9. Balance Sheet (1)'!I34</f>
        <v>0</v>
      </c>
      <c r="G34" s="91"/>
      <c r="H34" s="91"/>
      <c r="I34" s="91">
        <f>'26. Amoritization Schedule'!R100+'7. Beginning Balance Sheet'!F39</f>
        <v>0</v>
      </c>
      <c r="J34" s="87"/>
      <c r="K34" s="87"/>
      <c r="L34" s="87"/>
      <c r="M34" s="87"/>
      <c r="N34" s="87"/>
      <c r="O34" s="87"/>
      <c r="P34" s="87"/>
      <c r="Q34" s="15"/>
      <c r="R34" s="15"/>
    </row>
    <row r="35" spans="1:18" ht="12.75" customHeight="1" x14ac:dyDescent="0.25">
      <c r="A35" s="1"/>
      <c r="B35" s="1"/>
      <c r="C35" s="1" t="str">
        <f>'1. Required Start-Up Funds'!$C$45</f>
        <v>Other Bank Debt</v>
      </c>
      <c r="D35" s="36"/>
      <c r="E35" s="87"/>
      <c r="F35" s="91">
        <f>'9. Balance Sheet (1)'!I35</f>
        <v>0</v>
      </c>
      <c r="G35" s="91"/>
      <c r="H35" s="91"/>
      <c r="I35" s="91">
        <f>'26. Amoritization Schedule'!R127+'7. Beginning Balance Sheet'!F40</f>
        <v>0</v>
      </c>
      <c r="J35" s="87"/>
      <c r="K35" s="87"/>
      <c r="L35" s="87"/>
      <c r="M35" s="87"/>
      <c r="N35" s="87"/>
      <c r="O35" s="87"/>
      <c r="P35" s="87"/>
      <c r="Q35" s="15"/>
      <c r="R35" s="15"/>
    </row>
    <row r="36" spans="1:18" ht="12.75" customHeight="1" thickBot="1" x14ac:dyDescent="0.3">
      <c r="A36" s="1"/>
      <c r="B36" s="1"/>
      <c r="C36" s="1" t="s">
        <v>132</v>
      </c>
      <c r="D36" s="36"/>
      <c r="E36" s="87"/>
      <c r="F36" s="47">
        <f>'9. Balance Sheet (1)'!I36</f>
        <v>0</v>
      </c>
      <c r="G36" s="91"/>
      <c r="H36" s="91"/>
      <c r="I36" s="47">
        <f>'11. Cash Flow Statement (2)'!P38+'7. Beginning Balance Sheet'!F38</f>
        <v>0</v>
      </c>
      <c r="J36" s="87"/>
      <c r="K36" s="87"/>
      <c r="L36" s="87"/>
      <c r="M36" s="87"/>
      <c r="N36" s="87"/>
      <c r="O36" s="87"/>
      <c r="P36" s="87"/>
      <c r="Q36" s="15"/>
      <c r="R36" s="15"/>
    </row>
    <row r="37" spans="1:18" ht="12.75" customHeight="1" x14ac:dyDescent="0.25">
      <c r="A37" s="1"/>
      <c r="B37" s="1" t="s">
        <v>150</v>
      </c>
      <c r="C37" s="1"/>
      <c r="D37" s="36"/>
      <c r="E37" s="87"/>
      <c r="F37" s="91">
        <f>SUM(F30:F36)</f>
        <v>0</v>
      </c>
      <c r="G37" s="91"/>
      <c r="H37" s="91"/>
      <c r="I37" s="91">
        <f>SUM(I30:I36)</f>
        <v>0</v>
      </c>
      <c r="J37" s="87"/>
      <c r="K37" s="87"/>
      <c r="L37" s="87"/>
      <c r="M37" s="87"/>
      <c r="N37" s="87"/>
      <c r="O37" s="87"/>
      <c r="P37" s="87"/>
      <c r="Q37" s="15"/>
      <c r="R37" s="15"/>
    </row>
    <row r="38" spans="1:18" ht="12.75" customHeight="1" x14ac:dyDescent="0.25">
      <c r="A38" s="1"/>
      <c r="B38" s="1"/>
      <c r="C38" s="1"/>
      <c r="D38" s="36"/>
      <c r="E38" s="36"/>
      <c r="F38" s="43"/>
      <c r="G38" s="43"/>
      <c r="H38" s="43"/>
      <c r="I38" s="43"/>
      <c r="J38" s="36"/>
      <c r="K38" s="36"/>
      <c r="L38" s="36"/>
      <c r="M38" s="36"/>
      <c r="N38" s="36"/>
      <c r="O38" s="36"/>
      <c r="P38" s="36"/>
      <c r="Q38" s="7"/>
      <c r="R38" s="7"/>
    </row>
    <row r="39" spans="1:18" ht="12.75" customHeight="1" x14ac:dyDescent="0.25">
      <c r="A39" s="1"/>
      <c r="B39" s="1" t="s">
        <v>151</v>
      </c>
      <c r="C39" s="1"/>
      <c r="D39" s="36"/>
      <c r="E39" s="36"/>
      <c r="F39" s="43"/>
      <c r="G39" s="43"/>
      <c r="H39" s="43"/>
      <c r="I39" s="43"/>
      <c r="J39" s="36"/>
      <c r="K39" s="36"/>
      <c r="L39" s="36"/>
      <c r="M39" s="36"/>
      <c r="N39" s="36"/>
      <c r="O39" s="36"/>
      <c r="P39" s="36"/>
      <c r="Q39" s="7"/>
      <c r="R39" s="7"/>
    </row>
    <row r="40" spans="1:18" ht="12.75" customHeight="1" x14ac:dyDescent="0.25">
      <c r="A40" s="1"/>
      <c r="B40" s="1"/>
      <c r="C40" s="1" t="s">
        <v>152</v>
      </c>
      <c r="D40" s="36"/>
      <c r="E40" s="36"/>
      <c r="F40" s="43">
        <f>'9. Balance Sheet (1)'!I40</f>
        <v>0</v>
      </c>
      <c r="G40" s="43"/>
      <c r="H40" s="43"/>
      <c r="I40" s="43">
        <f>F40</f>
        <v>0</v>
      </c>
      <c r="J40" s="36"/>
      <c r="K40" s="36"/>
      <c r="L40" s="36"/>
      <c r="M40" s="36"/>
      <c r="N40" s="36"/>
      <c r="O40" s="36"/>
      <c r="P40" s="36"/>
      <c r="Q40" s="7"/>
      <c r="R40" s="7"/>
    </row>
    <row r="41" spans="1:18" ht="12.75" customHeight="1" x14ac:dyDescent="0.25">
      <c r="A41" s="1"/>
      <c r="B41" s="1"/>
      <c r="C41" s="1" t="s">
        <v>153</v>
      </c>
      <c r="D41" s="36"/>
      <c r="E41" s="36"/>
      <c r="F41" s="43">
        <f>'9. Balance Sheet (1)'!I41</f>
        <v>0</v>
      </c>
      <c r="G41" s="43"/>
      <c r="H41" s="43"/>
      <c r="I41" s="43">
        <f>F41+'10. Income Statement (2)'!Q71</f>
        <v>0</v>
      </c>
      <c r="J41" s="36"/>
      <c r="K41" s="36"/>
      <c r="L41" s="36"/>
      <c r="M41" s="36"/>
      <c r="N41" s="36"/>
      <c r="O41" s="36"/>
      <c r="P41" s="36"/>
      <c r="Q41" s="7"/>
      <c r="R41" s="7"/>
    </row>
    <row r="42" spans="1:18" ht="12.75" customHeight="1" thickBot="1" x14ac:dyDescent="0.3">
      <c r="A42" s="1"/>
      <c r="B42" s="1"/>
      <c r="C42" s="1" t="s">
        <v>154</v>
      </c>
      <c r="D42" s="36"/>
      <c r="E42" s="36"/>
      <c r="F42" s="47">
        <f>'9. Balance Sheet (1)'!I42</f>
        <v>0</v>
      </c>
      <c r="G42" s="91"/>
      <c r="H42" s="43"/>
      <c r="I42" s="47">
        <f>F42+'11. Cash Flow Statement (2)'!Q26</f>
        <v>0</v>
      </c>
      <c r="J42" s="36"/>
      <c r="K42" s="36"/>
      <c r="L42" s="36"/>
      <c r="M42" s="36"/>
      <c r="N42" s="36"/>
      <c r="O42" s="36"/>
      <c r="P42" s="36"/>
      <c r="Q42" s="7"/>
      <c r="R42" s="7"/>
    </row>
    <row r="43" spans="1:18" ht="12.75" customHeight="1" x14ac:dyDescent="0.25">
      <c r="A43" s="1"/>
      <c r="B43" s="1" t="s">
        <v>155</v>
      </c>
      <c r="C43" s="1"/>
      <c r="D43" s="36"/>
      <c r="E43" s="36"/>
      <c r="F43" s="43">
        <f>F40+F41-F42</f>
        <v>0</v>
      </c>
      <c r="G43" s="43"/>
      <c r="H43" s="43"/>
      <c r="I43" s="43">
        <f>I40+I41-I42</f>
        <v>0</v>
      </c>
      <c r="J43" s="36"/>
      <c r="K43" s="36"/>
      <c r="L43" s="36"/>
      <c r="M43" s="36"/>
      <c r="N43" s="36"/>
      <c r="O43" s="36"/>
      <c r="P43" s="36"/>
    </row>
    <row r="44" spans="1:18" ht="12.75" customHeight="1" thickBot="1" x14ac:dyDescent="0.3">
      <c r="A44" s="1"/>
      <c r="B44" s="1"/>
      <c r="C44" s="1"/>
      <c r="D44" s="36"/>
      <c r="E44" s="36"/>
      <c r="F44" s="47"/>
      <c r="G44" s="91"/>
      <c r="H44" s="43"/>
      <c r="I44" s="47"/>
      <c r="J44" s="36"/>
      <c r="K44" s="36"/>
      <c r="L44" s="36"/>
      <c r="M44" s="36"/>
      <c r="N44" s="36"/>
      <c r="O44" s="36"/>
      <c r="P44" s="36"/>
    </row>
    <row r="45" spans="1:18" ht="15.75" customHeight="1" thickBot="1" x14ac:dyDescent="0.3">
      <c r="A45" s="1" t="s">
        <v>177</v>
      </c>
      <c r="B45" s="1"/>
      <c r="C45" s="1"/>
      <c r="D45" s="36"/>
      <c r="E45" s="36"/>
      <c r="F45" s="55">
        <f>INT(F37+F43)</f>
        <v>0</v>
      </c>
      <c r="G45" s="91"/>
      <c r="H45" s="43"/>
      <c r="I45" s="55">
        <f>INT(I37+I43)</f>
        <v>0</v>
      </c>
      <c r="J45" s="36"/>
      <c r="K45" s="36"/>
      <c r="L45" s="36"/>
      <c r="M45" s="36"/>
      <c r="N45" s="36"/>
      <c r="O45" s="36"/>
      <c r="P45" s="36"/>
    </row>
    <row r="46" spans="1:18" ht="12.75" customHeight="1" thickTop="1" x14ac:dyDescent="0.25">
      <c r="A46" s="1"/>
      <c r="B46" s="1"/>
      <c r="C46" s="1"/>
      <c r="D46" s="36"/>
      <c r="E46" s="36"/>
      <c r="F46" s="36"/>
      <c r="G46" s="36"/>
      <c r="H46" s="36"/>
      <c r="I46" s="36"/>
      <c r="J46" s="36"/>
      <c r="K46" s="36"/>
      <c r="L46" s="36"/>
      <c r="M46" s="36"/>
      <c r="N46" s="36"/>
      <c r="O46" s="36"/>
      <c r="P46" s="36"/>
    </row>
    <row r="47" spans="1:18" s="240" customFormat="1" ht="24.75" customHeight="1" x14ac:dyDescent="0.25">
      <c r="A47" s="238"/>
      <c r="B47" s="238"/>
      <c r="C47" s="238"/>
      <c r="D47" s="239"/>
      <c r="E47" s="239"/>
      <c r="F47" s="242" t="str">
        <f>IF(F26=F45,"Statement Balances","Does Not Balance")</f>
        <v>Statement Balances</v>
      </c>
      <c r="G47" s="239"/>
      <c r="H47" s="239"/>
      <c r="I47" s="242" t="str">
        <f>IF(I26-I45=0,"Statement Balances","Does Not Balance")</f>
        <v>Statement Balances</v>
      </c>
      <c r="J47" s="239"/>
      <c r="K47" s="246"/>
      <c r="L47" s="239"/>
      <c r="M47" s="239"/>
      <c r="N47" s="239"/>
      <c r="O47" s="239"/>
      <c r="P47" s="239"/>
    </row>
    <row r="48" spans="1:18" ht="12.75" customHeight="1" x14ac:dyDescent="0.25">
      <c r="A48" s="1"/>
      <c r="B48" s="1"/>
      <c r="C48" s="1"/>
      <c r="D48" s="36"/>
      <c r="E48" s="36"/>
      <c r="F48" s="36"/>
      <c r="G48" s="36"/>
      <c r="H48" s="36"/>
      <c r="I48" s="36"/>
      <c r="J48" s="36"/>
      <c r="K48" s="36"/>
      <c r="L48" s="36"/>
      <c r="M48" s="36"/>
      <c r="N48" s="36"/>
      <c r="O48" s="36"/>
      <c r="P48" s="36"/>
    </row>
    <row r="49" spans="1:18" ht="12.75" customHeight="1" x14ac:dyDescent="0.25">
      <c r="A49" s="1"/>
      <c r="B49" s="1"/>
      <c r="C49" s="1"/>
      <c r="D49" s="36"/>
      <c r="E49" s="36"/>
      <c r="F49" s="36"/>
      <c r="G49" s="36"/>
      <c r="H49" s="36"/>
      <c r="I49" s="36"/>
      <c r="J49" s="36"/>
      <c r="K49" s="36"/>
      <c r="L49" s="36"/>
      <c r="M49" s="36"/>
      <c r="N49" s="36"/>
      <c r="O49" s="36"/>
      <c r="P49" s="36"/>
    </row>
    <row r="50" spans="1:18" ht="12.75" customHeight="1" x14ac:dyDescent="0.2"/>
    <row r="51" spans="1:18" ht="12.75" customHeight="1" x14ac:dyDescent="0.2"/>
    <row r="52" spans="1:18" ht="12.75" customHeight="1" x14ac:dyDescent="0.2">
      <c r="E52" s="12"/>
      <c r="F52" s="12"/>
      <c r="G52" s="12"/>
      <c r="H52" s="12"/>
      <c r="I52" s="12"/>
      <c r="J52" s="12"/>
      <c r="K52" s="12"/>
      <c r="L52" s="12"/>
      <c r="M52" s="12"/>
      <c r="N52" s="12"/>
      <c r="O52" s="12"/>
      <c r="P52" s="12"/>
      <c r="Q52" s="12"/>
      <c r="R52" s="12"/>
    </row>
    <row r="53" spans="1:18" ht="12.75" customHeight="1" x14ac:dyDescent="0.2">
      <c r="E53" s="12"/>
      <c r="F53" s="12"/>
      <c r="G53" s="12"/>
      <c r="H53" s="12"/>
      <c r="I53" s="12"/>
      <c r="J53" s="12"/>
      <c r="K53" s="12"/>
      <c r="L53" s="12"/>
      <c r="M53" s="12"/>
      <c r="N53" s="12"/>
      <c r="O53" s="12"/>
      <c r="P53" s="12"/>
      <c r="Q53" s="12"/>
      <c r="R53" s="12"/>
    </row>
    <row r="54" spans="1:18" ht="12.75" customHeight="1" x14ac:dyDescent="0.2">
      <c r="E54" s="12"/>
      <c r="F54" s="12"/>
      <c r="G54" s="12"/>
      <c r="H54" s="12"/>
      <c r="I54" s="12"/>
      <c r="J54" s="12"/>
      <c r="K54" s="12"/>
      <c r="L54" s="12"/>
      <c r="M54" s="12"/>
      <c r="N54" s="12"/>
      <c r="O54" s="12"/>
      <c r="P54" s="12"/>
      <c r="Q54" s="12"/>
      <c r="R54" s="12"/>
    </row>
    <row r="55" spans="1:18" ht="12.75" customHeight="1" x14ac:dyDescent="0.2">
      <c r="D55" s="7"/>
      <c r="E55" s="12"/>
      <c r="F55" s="12"/>
      <c r="G55" s="12"/>
      <c r="H55" s="12"/>
      <c r="I55" s="12"/>
      <c r="J55" s="12"/>
      <c r="K55" s="12"/>
      <c r="L55" s="12"/>
      <c r="M55" s="12"/>
      <c r="N55" s="12"/>
      <c r="O55" s="12"/>
      <c r="P55" s="12"/>
      <c r="Q55" s="12"/>
      <c r="R55" s="12"/>
    </row>
    <row r="56" spans="1:18" ht="12.75" customHeight="1" x14ac:dyDescent="0.2">
      <c r="D56" s="7"/>
      <c r="E56" s="12"/>
      <c r="F56" s="12"/>
      <c r="G56" s="12"/>
      <c r="H56" s="12"/>
      <c r="I56" s="12"/>
      <c r="J56" s="12"/>
      <c r="K56" s="12"/>
      <c r="L56" s="12"/>
      <c r="M56" s="12"/>
      <c r="N56" s="12"/>
      <c r="O56" s="12"/>
      <c r="P56" s="12"/>
      <c r="Q56" s="12"/>
      <c r="R56" s="12"/>
    </row>
    <row r="57" spans="1:18" ht="12.75" customHeight="1" x14ac:dyDescent="0.2">
      <c r="D57" s="7"/>
      <c r="E57" s="12"/>
      <c r="F57" s="12"/>
      <c r="G57" s="12"/>
      <c r="H57" s="12"/>
      <c r="I57" s="12"/>
      <c r="J57" s="12"/>
      <c r="K57" s="12"/>
      <c r="L57" s="12"/>
      <c r="M57" s="12"/>
      <c r="N57" s="12"/>
      <c r="O57" s="12"/>
      <c r="P57" s="12"/>
      <c r="Q57" s="12"/>
      <c r="R57" s="12"/>
    </row>
    <row r="58" spans="1:18" ht="12.75" customHeight="1" x14ac:dyDescent="0.2">
      <c r="D58" s="7"/>
      <c r="E58" s="12"/>
      <c r="F58" s="12"/>
      <c r="G58" s="12"/>
      <c r="H58" s="12"/>
      <c r="I58" s="12"/>
      <c r="J58" s="12"/>
      <c r="K58" s="12"/>
      <c r="L58" s="12"/>
      <c r="M58" s="12"/>
      <c r="N58" s="12"/>
      <c r="O58" s="12"/>
      <c r="P58" s="12"/>
      <c r="Q58" s="12"/>
      <c r="R58" s="12"/>
    </row>
    <row r="59" spans="1:18" ht="12.75" customHeight="1" x14ac:dyDescent="0.2">
      <c r="D59" s="7"/>
      <c r="E59" s="12"/>
      <c r="F59" s="12"/>
      <c r="G59" s="12"/>
      <c r="H59" s="12"/>
      <c r="I59" s="12"/>
      <c r="J59" s="12"/>
      <c r="K59" s="12"/>
      <c r="L59" s="12"/>
      <c r="M59" s="12"/>
      <c r="N59" s="12"/>
      <c r="O59" s="12"/>
      <c r="P59" s="12"/>
      <c r="Q59" s="12"/>
      <c r="R59" s="12"/>
    </row>
    <row r="60" spans="1:18" ht="12.75" customHeight="1" x14ac:dyDescent="0.2">
      <c r="E60" s="12"/>
      <c r="F60" s="12"/>
      <c r="G60" s="12"/>
      <c r="H60" s="12"/>
      <c r="I60" s="12"/>
      <c r="J60" s="12"/>
      <c r="K60" s="12"/>
      <c r="L60" s="12"/>
      <c r="M60" s="12"/>
      <c r="N60" s="12"/>
      <c r="O60" s="12"/>
      <c r="P60" s="12"/>
      <c r="Q60" s="12"/>
      <c r="R60" s="12"/>
    </row>
    <row r="61" spans="1:18" ht="12.75" customHeight="1" x14ac:dyDescent="0.2">
      <c r="E61" s="12"/>
      <c r="F61" s="12"/>
      <c r="G61" s="12"/>
      <c r="H61" s="12"/>
      <c r="I61" s="12"/>
      <c r="J61" s="12"/>
      <c r="K61" s="12"/>
      <c r="L61" s="12"/>
      <c r="M61" s="12"/>
      <c r="N61" s="12"/>
      <c r="O61" s="12"/>
      <c r="P61" s="12"/>
      <c r="Q61" s="12"/>
      <c r="R61" s="12"/>
    </row>
    <row r="62" spans="1:18" ht="12.75" customHeight="1" x14ac:dyDescent="0.2">
      <c r="E62" s="12"/>
      <c r="F62" s="12"/>
      <c r="G62" s="12"/>
      <c r="H62" s="12"/>
      <c r="I62" s="12"/>
      <c r="J62" s="12"/>
      <c r="K62" s="12"/>
      <c r="L62" s="12"/>
      <c r="M62" s="12"/>
      <c r="N62" s="12"/>
      <c r="O62" s="12"/>
      <c r="P62" s="12"/>
      <c r="Q62" s="12"/>
      <c r="R62" s="12"/>
    </row>
    <row r="63" spans="1:18" ht="12.75" customHeight="1" x14ac:dyDescent="0.2">
      <c r="E63" s="12"/>
      <c r="F63" s="12"/>
      <c r="G63" s="12"/>
      <c r="H63" s="12"/>
      <c r="I63" s="12"/>
      <c r="J63" s="12"/>
      <c r="K63" s="12"/>
      <c r="L63" s="12"/>
      <c r="M63" s="12"/>
      <c r="N63" s="12"/>
      <c r="O63" s="12"/>
      <c r="P63" s="12"/>
      <c r="Q63" s="12"/>
      <c r="R63" s="12"/>
    </row>
    <row r="64" spans="1: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sheetData>
  <sheetProtection sheet="1" objects="1" scenarios="1"/>
  <phoneticPr fontId="4" type="noConversion"/>
  <pageMargins left="0.75" right="0.75" top="1" bottom="1" header="0.5" footer="0.5"/>
  <pageSetup scale="80" orientation="landscape" blackAndWhite="1" horizontalDpi="300" verticalDpi="300"/>
  <headerFooter>
    <oddHeader>&amp;R&amp;K000000&amp;A_x000D_&amp;D_x000D_&amp;T</oddHeader>
    <oddFooter>&amp;L&amp;F&amp;RPage &amp;P of &amp;N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showGridLines="0" zoomScale="90" zoomScaleNormal="90" zoomScalePageLayoutView="90" workbookViewId="0">
      <pane ySplit="4" topLeftCell="A47" activePane="bottomLeft" state="frozen"/>
      <selection pane="bottomLeft" activeCell="E64" sqref="E64"/>
    </sheetView>
  </sheetViews>
  <sheetFormatPr defaultColWidth="8.875" defaultRowHeight="11.4" outlineLevelRow="1" x14ac:dyDescent="0.2"/>
  <cols>
    <col min="1" max="3" width="3" style="6" customWidth="1"/>
    <col min="4" max="4" width="22.75" customWidth="1"/>
    <col min="5" max="16" width="10.75" customWidth="1"/>
    <col min="17" max="17" width="15.75" customWidth="1"/>
  </cols>
  <sheetData>
    <row r="1" spans="1:17" ht="15.6" x14ac:dyDescent="0.3">
      <c r="A1" s="5" t="str">
        <f>'1. Required Start-Up Funds'!A1</f>
        <v>SCORE Financial Template</v>
      </c>
    </row>
    <row r="2" spans="1:17" ht="15.6" x14ac:dyDescent="0.3">
      <c r="A2" s="5" t="s">
        <v>191</v>
      </c>
    </row>
    <row r="3" spans="1:17" ht="12.75" customHeight="1" x14ac:dyDescent="0.25">
      <c r="A3" s="1"/>
      <c r="B3" s="1"/>
      <c r="C3" s="1"/>
      <c r="D3" s="36"/>
      <c r="E3" s="36"/>
      <c r="F3" s="36"/>
      <c r="G3" s="36"/>
      <c r="H3" s="36"/>
      <c r="I3" s="36"/>
      <c r="J3" s="36"/>
      <c r="K3" s="36"/>
      <c r="L3" s="36"/>
      <c r="M3" s="36"/>
      <c r="N3" s="36"/>
      <c r="O3" s="36"/>
      <c r="P3" s="36"/>
      <c r="Q3" s="36"/>
    </row>
    <row r="4" spans="1:17" ht="12.75" customHeight="1" thickBot="1" x14ac:dyDescent="0.3">
      <c r="A4" s="1"/>
      <c r="B4" s="1"/>
      <c r="C4" s="1"/>
      <c r="D4" s="36"/>
      <c r="E4" s="297">
        <f>'4. Projected Sales Forecast'!H4</f>
        <v>1</v>
      </c>
      <c r="F4" s="297">
        <f>'4. Projected Sales Forecast'!I4</f>
        <v>32</v>
      </c>
      <c r="G4" s="297">
        <f>'4. Projected Sales Forecast'!J4</f>
        <v>63</v>
      </c>
      <c r="H4" s="297">
        <f>'4. Projected Sales Forecast'!K4</f>
        <v>94</v>
      </c>
      <c r="I4" s="297">
        <f>'4. Projected Sales Forecast'!L4</f>
        <v>125</v>
      </c>
      <c r="J4" s="297">
        <f>'4. Projected Sales Forecast'!M4</f>
        <v>156</v>
      </c>
      <c r="K4" s="297">
        <f>'4. Projected Sales Forecast'!N4</f>
        <v>187</v>
      </c>
      <c r="L4" s="297">
        <f>'4. Projected Sales Forecast'!O4</f>
        <v>218</v>
      </c>
      <c r="M4" s="297">
        <f>'4. Projected Sales Forecast'!P4</f>
        <v>249</v>
      </c>
      <c r="N4" s="297">
        <f>'4. Projected Sales Forecast'!Q4</f>
        <v>280</v>
      </c>
      <c r="O4" s="297">
        <f>'4. Projected Sales Forecast'!R4</f>
        <v>311</v>
      </c>
      <c r="P4" s="297">
        <f>'4. Projected Sales Forecast'!S4</f>
        <v>342</v>
      </c>
      <c r="Q4" s="38" t="s">
        <v>2</v>
      </c>
    </row>
    <row r="5" spans="1:17" ht="12.75" customHeight="1" thickTop="1" x14ac:dyDescent="0.25">
      <c r="A5" s="1"/>
      <c r="B5" s="1"/>
      <c r="C5" s="1"/>
      <c r="D5" s="36"/>
      <c r="E5" s="36"/>
      <c r="F5" s="36"/>
      <c r="G5" s="36"/>
      <c r="H5" s="36"/>
      <c r="I5" s="36"/>
      <c r="J5" s="36"/>
      <c r="K5" s="36"/>
      <c r="L5" s="36"/>
      <c r="M5" s="36"/>
      <c r="N5" s="36"/>
      <c r="O5" s="36"/>
      <c r="P5" s="36"/>
      <c r="Q5" s="36"/>
    </row>
    <row r="6" spans="1:17" ht="12.75" customHeight="1" outlineLevel="1" x14ac:dyDescent="0.25">
      <c r="A6" s="1" t="s">
        <v>105</v>
      </c>
      <c r="B6" s="1"/>
      <c r="C6" s="1"/>
      <c r="D6" s="36"/>
      <c r="E6" s="36"/>
      <c r="F6" s="36"/>
      <c r="G6" s="36"/>
      <c r="H6" s="36"/>
      <c r="I6" s="36"/>
      <c r="J6" s="36"/>
      <c r="K6" s="36"/>
      <c r="L6" s="36"/>
      <c r="M6" s="36"/>
      <c r="N6" s="36"/>
      <c r="O6" s="36"/>
      <c r="P6" s="36"/>
      <c r="Q6" s="36"/>
    </row>
    <row r="7" spans="1:17" ht="12.75" customHeight="1" outlineLevel="1" x14ac:dyDescent="0.25">
      <c r="A7" s="1"/>
      <c r="B7" s="1" t="str">
        <f>'4. Projected Sales Forecast'!A6</f>
        <v>Product/Service A</v>
      </c>
      <c r="C7" s="1"/>
      <c r="D7" s="36"/>
      <c r="E7" s="43">
        <f>'4. Projected Sales Forecast'!$E$7*'4. Projected Sales Forecast'!H14</f>
        <v>0</v>
      </c>
      <c r="F7" s="43">
        <f>'4. Projected Sales Forecast'!$E$7*'4. Projected Sales Forecast'!I14</f>
        <v>0</v>
      </c>
      <c r="G7" s="43">
        <f>'4. Projected Sales Forecast'!$E$7*'4. Projected Sales Forecast'!J14</f>
        <v>0</v>
      </c>
      <c r="H7" s="43">
        <f>'4. Projected Sales Forecast'!$E$7*'4. Projected Sales Forecast'!K14</f>
        <v>0</v>
      </c>
      <c r="I7" s="43">
        <f>'4. Projected Sales Forecast'!$E$7*'4. Projected Sales Forecast'!L14</f>
        <v>0</v>
      </c>
      <c r="J7" s="43">
        <f>'4. Projected Sales Forecast'!$E$7*'4. Projected Sales Forecast'!M14</f>
        <v>0</v>
      </c>
      <c r="K7" s="43">
        <f>'4. Projected Sales Forecast'!$E$7*'4. Projected Sales Forecast'!N14</f>
        <v>0</v>
      </c>
      <c r="L7" s="43">
        <f>'4. Projected Sales Forecast'!$E$7*'4. Projected Sales Forecast'!O14</f>
        <v>0</v>
      </c>
      <c r="M7" s="43">
        <f>'4. Projected Sales Forecast'!$E$7*'4. Projected Sales Forecast'!P14</f>
        <v>0</v>
      </c>
      <c r="N7" s="43">
        <f>'4. Projected Sales Forecast'!$E$7*'4. Projected Sales Forecast'!Q14</f>
        <v>0</v>
      </c>
      <c r="O7" s="43">
        <f>'4. Projected Sales Forecast'!$E$7*'4. Projected Sales Forecast'!R14</f>
        <v>0</v>
      </c>
      <c r="P7" s="43">
        <f>'4. Projected Sales Forecast'!$E$7*'4. Projected Sales Forecast'!S14</f>
        <v>0</v>
      </c>
      <c r="Q7" s="51">
        <f t="shared" ref="Q7:Q12" si="0">SUM(E7:P7)</f>
        <v>0</v>
      </c>
    </row>
    <row r="8" spans="1:17" ht="12.75" customHeight="1" outlineLevel="1" x14ac:dyDescent="0.25">
      <c r="A8" s="1"/>
      <c r="B8" s="1" t="str">
        <f>'4. Projected Sales Forecast'!A28</f>
        <v>Product/Service B</v>
      </c>
      <c r="C8" s="1"/>
      <c r="D8" s="36"/>
      <c r="E8" s="43">
        <f>'4. Projected Sales Forecast'!$E$29*'4. Projected Sales Forecast'!H36</f>
        <v>0</v>
      </c>
      <c r="F8" s="43">
        <f>'4. Projected Sales Forecast'!$E$29*'4. Projected Sales Forecast'!I36</f>
        <v>0</v>
      </c>
      <c r="G8" s="43">
        <f>'4. Projected Sales Forecast'!$E$29*'4. Projected Sales Forecast'!J36</f>
        <v>0</v>
      </c>
      <c r="H8" s="43">
        <f>'4. Projected Sales Forecast'!$E$29*'4. Projected Sales Forecast'!K36</f>
        <v>0</v>
      </c>
      <c r="I8" s="43">
        <f>'4. Projected Sales Forecast'!$E$29*'4. Projected Sales Forecast'!L36</f>
        <v>0</v>
      </c>
      <c r="J8" s="43">
        <f>'4. Projected Sales Forecast'!$E$29*'4. Projected Sales Forecast'!M36</f>
        <v>0</v>
      </c>
      <c r="K8" s="43">
        <f>'4. Projected Sales Forecast'!$E$29*'4. Projected Sales Forecast'!N36</f>
        <v>0</v>
      </c>
      <c r="L8" s="43">
        <f>'4. Projected Sales Forecast'!$E$29*'4. Projected Sales Forecast'!O36</f>
        <v>0</v>
      </c>
      <c r="M8" s="43">
        <f>'4. Projected Sales Forecast'!$E$29*'4. Projected Sales Forecast'!P36</f>
        <v>0</v>
      </c>
      <c r="N8" s="43">
        <f>'4. Projected Sales Forecast'!$E$29*'4. Projected Sales Forecast'!Q36</f>
        <v>0</v>
      </c>
      <c r="O8" s="43">
        <f>'4. Projected Sales Forecast'!$E$29*'4. Projected Sales Forecast'!R36</f>
        <v>0</v>
      </c>
      <c r="P8" s="43">
        <f>'4. Projected Sales Forecast'!$E$29*'4. Projected Sales Forecast'!S36</f>
        <v>0</v>
      </c>
      <c r="Q8" s="51">
        <f t="shared" si="0"/>
        <v>0</v>
      </c>
    </row>
    <row r="9" spans="1:17" ht="12.75" customHeight="1" outlineLevel="1" x14ac:dyDescent="0.25">
      <c r="A9" s="1"/>
      <c r="B9" s="1" t="str">
        <f>IF('5a. Projected Sales Forecast'!E7&gt;0,'5a. Projected Sales Forecast'!A6,"")</f>
        <v/>
      </c>
      <c r="C9" s="1"/>
      <c r="D9" s="36"/>
      <c r="E9" s="43" t="str">
        <f>IF('5a. Projected Sales Forecast'!$E$7&gt;0,'5a. Projected Sales Forecast'!$E$7*'5a. Projected Sales Forecast'!H14,"")</f>
        <v/>
      </c>
      <c r="F9" s="43" t="str">
        <f>IF('5a. Projected Sales Forecast'!$E$7&gt;0,'5a. Projected Sales Forecast'!$E$7*'5a. Projected Sales Forecast'!I14,"")</f>
        <v/>
      </c>
      <c r="G9" s="43" t="str">
        <f>IF('5a. Projected Sales Forecast'!$E$7&gt;0,'5a. Projected Sales Forecast'!$E$7*'5a. Projected Sales Forecast'!J14,"")</f>
        <v/>
      </c>
      <c r="H9" s="43" t="str">
        <f>IF('5a. Projected Sales Forecast'!$E$7&gt;0,'5a. Projected Sales Forecast'!$E$7*'5a. Projected Sales Forecast'!K14,"")</f>
        <v/>
      </c>
      <c r="I9" s="43" t="str">
        <f>IF('5a. Projected Sales Forecast'!$E$7&gt;0,'5a. Projected Sales Forecast'!$E$7*'5a. Projected Sales Forecast'!L14,"")</f>
        <v/>
      </c>
      <c r="J9" s="43" t="str">
        <f>IF('5a. Projected Sales Forecast'!$E$7&gt;0,'5a. Projected Sales Forecast'!$E$7*'5a. Projected Sales Forecast'!M14,"")</f>
        <v/>
      </c>
      <c r="K9" s="43" t="str">
        <f>IF('5a. Projected Sales Forecast'!$E$7&gt;0,'5a. Projected Sales Forecast'!$E$7*'5a. Projected Sales Forecast'!N14,"")</f>
        <v/>
      </c>
      <c r="L9" s="43" t="str">
        <f>IF('5a. Projected Sales Forecast'!$E$7&gt;0,'5a. Projected Sales Forecast'!$E$7*'5a. Projected Sales Forecast'!O14,"")</f>
        <v/>
      </c>
      <c r="M9" s="43" t="str">
        <f>IF('5a. Projected Sales Forecast'!$E$7&gt;0,'5a. Projected Sales Forecast'!$E$7*'5a. Projected Sales Forecast'!P14,"")</f>
        <v/>
      </c>
      <c r="N9" s="43" t="str">
        <f>IF('5a. Projected Sales Forecast'!$E$7&gt;0,'5a. Projected Sales Forecast'!$E$7*'5a. Projected Sales Forecast'!Q14,"")</f>
        <v/>
      </c>
      <c r="O9" s="43" t="str">
        <f>IF('5a. Projected Sales Forecast'!$E$7&gt;0,'5a. Projected Sales Forecast'!$E$7*'5a. Projected Sales Forecast'!R14,"")</f>
        <v/>
      </c>
      <c r="P9" s="43" t="str">
        <f>IF('5a. Projected Sales Forecast'!$E$7&gt;0,'5a. Projected Sales Forecast'!$E$7*'5a. Projected Sales Forecast'!S14,"")</f>
        <v/>
      </c>
      <c r="Q9" s="51">
        <f t="shared" si="0"/>
        <v>0</v>
      </c>
    </row>
    <row r="10" spans="1:17" ht="12.75" customHeight="1" outlineLevel="1" x14ac:dyDescent="0.25">
      <c r="A10" s="1"/>
      <c r="B10" s="1" t="str">
        <f>IF('5a. Projected Sales Forecast'!E29&gt;0,'5a. Projected Sales Forecast'!A28,"")</f>
        <v/>
      </c>
      <c r="C10" s="1"/>
      <c r="D10" s="36"/>
      <c r="E10" s="43" t="str">
        <f>IF('5a. Projected Sales Forecast'!$E$29&gt;0,'5a. Projected Sales Forecast'!$E$29*'5a. Projected Sales Forecast'!H36,"")</f>
        <v/>
      </c>
      <c r="F10" s="43" t="str">
        <f>IF('5a. Projected Sales Forecast'!$E$29&gt;0,'5a. Projected Sales Forecast'!$E$29*'5a. Projected Sales Forecast'!I36,"")</f>
        <v/>
      </c>
      <c r="G10" s="43" t="str">
        <f>IF('5a. Projected Sales Forecast'!$E$29&gt;0,'5a. Projected Sales Forecast'!$E$29*'5a. Projected Sales Forecast'!J36,"")</f>
        <v/>
      </c>
      <c r="H10" s="43" t="str">
        <f>IF('5a. Projected Sales Forecast'!$E$29&gt;0,'5a. Projected Sales Forecast'!$E$29*'5a. Projected Sales Forecast'!K36,"")</f>
        <v/>
      </c>
      <c r="I10" s="43" t="str">
        <f>IF('5a. Projected Sales Forecast'!$E$29&gt;0,'5a. Projected Sales Forecast'!$E$29*'5a. Projected Sales Forecast'!L36,"")</f>
        <v/>
      </c>
      <c r="J10" s="43" t="str">
        <f>IF('5a. Projected Sales Forecast'!$E$29&gt;0,'5a. Projected Sales Forecast'!$E$29*'5a. Projected Sales Forecast'!M36,"")</f>
        <v/>
      </c>
      <c r="K10" s="43" t="str">
        <f>IF('5a. Projected Sales Forecast'!$E$29&gt;0,'5a. Projected Sales Forecast'!$E$29*'5a. Projected Sales Forecast'!N36,"")</f>
        <v/>
      </c>
      <c r="L10" s="43" t="str">
        <f>IF('5a. Projected Sales Forecast'!$E$29&gt;0,'5a. Projected Sales Forecast'!$E$29*'5a. Projected Sales Forecast'!O36,"")</f>
        <v/>
      </c>
      <c r="M10" s="43" t="str">
        <f>IF('5a. Projected Sales Forecast'!$E$29&gt;0,'5a. Projected Sales Forecast'!$E$29*'5a. Projected Sales Forecast'!P36,"")</f>
        <v/>
      </c>
      <c r="N10" s="43" t="str">
        <f>IF('5a. Projected Sales Forecast'!$E$29&gt;0,'5a. Projected Sales Forecast'!$E$29*'5a. Projected Sales Forecast'!Q36,"")</f>
        <v/>
      </c>
      <c r="O10" s="43" t="str">
        <f>IF('5a. Projected Sales Forecast'!$E$29&gt;0,'5a. Projected Sales Forecast'!$E$29*'5a. Projected Sales Forecast'!R36,"")</f>
        <v/>
      </c>
      <c r="P10" s="43" t="str">
        <f>IF('5a. Projected Sales Forecast'!$E$29&gt;0,'5a. Projected Sales Forecast'!$E$29*'5a. Projected Sales Forecast'!S36,"")</f>
        <v/>
      </c>
      <c r="Q10" s="51">
        <f t="shared" si="0"/>
        <v>0</v>
      </c>
    </row>
    <row r="11" spans="1:17" ht="12.75" customHeight="1" outlineLevel="1" x14ac:dyDescent="0.25">
      <c r="A11" s="1"/>
      <c r="B11" s="1" t="str">
        <f>IF('5b. Projected Sales Forecast'!E7&gt;0,'5b. Projected Sales Forecast'!A6,"")</f>
        <v/>
      </c>
      <c r="C11" s="1"/>
      <c r="D11" s="36"/>
      <c r="E11" s="43" t="str">
        <f>IF('5b. Projected Sales Forecast'!$E$7&gt;0,'5b. Projected Sales Forecast'!$E$7*'5b. Projected Sales Forecast'!H14,"")</f>
        <v/>
      </c>
      <c r="F11" s="43" t="str">
        <f>IF('5b. Projected Sales Forecast'!$E$7&gt;0,'5b. Projected Sales Forecast'!$E$7*'5b. Projected Sales Forecast'!I14,"")</f>
        <v/>
      </c>
      <c r="G11" s="43" t="str">
        <f>IF('5b. Projected Sales Forecast'!$E$7&gt;0,'5b. Projected Sales Forecast'!$E$7*'5b. Projected Sales Forecast'!J14,"")</f>
        <v/>
      </c>
      <c r="H11" s="43" t="str">
        <f>IF('5b. Projected Sales Forecast'!$E$7&gt;0,'5b. Projected Sales Forecast'!$E$7*'5b. Projected Sales Forecast'!K14,"")</f>
        <v/>
      </c>
      <c r="I11" s="43" t="str">
        <f>IF('5b. Projected Sales Forecast'!$E$7&gt;0,'5b. Projected Sales Forecast'!$E$7*'5b. Projected Sales Forecast'!L14,"")</f>
        <v/>
      </c>
      <c r="J11" s="43" t="str">
        <f>IF('5b. Projected Sales Forecast'!$E$7&gt;0,'5b. Projected Sales Forecast'!$E$7*'5b. Projected Sales Forecast'!M14,"")</f>
        <v/>
      </c>
      <c r="K11" s="43" t="str">
        <f>IF('5b. Projected Sales Forecast'!$E$7&gt;0,'5b. Projected Sales Forecast'!$E$7*'5b. Projected Sales Forecast'!N14,"")</f>
        <v/>
      </c>
      <c r="L11" s="43" t="str">
        <f>IF('5b. Projected Sales Forecast'!$E$7&gt;0,'5b. Projected Sales Forecast'!$E$7*'5b. Projected Sales Forecast'!O14,"")</f>
        <v/>
      </c>
      <c r="M11" s="43" t="str">
        <f>IF('5b. Projected Sales Forecast'!$E$7&gt;0,'5b. Projected Sales Forecast'!$E$7*'5b. Projected Sales Forecast'!P14,"")</f>
        <v/>
      </c>
      <c r="N11" s="43" t="str">
        <f>IF('5b. Projected Sales Forecast'!$E$7&gt;0,'5b. Projected Sales Forecast'!$E$7*'5b. Projected Sales Forecast'!Q14,"")</f>
        <v/>
      </c>
      <c r="O11" s="43" t="str">
        <f>IF('5b. Projected Sales Forecast'!$E$7&gt;0,'5b. Projected Sales Forecast'!$E$7*'5b. Projected Sales Forecast'!R14,"")</f>
        <v/>
      </c>
      <c r="P11" s="43" t="str">
        <f>IF('5b. Projected Sales Forecast'!$E$7&gt;0,'5b. Projected Sales Forecast'!$E$7*'5b. Projected Sales Forecast'!S14,"")</f>
        <v/>
      </c>
      <c r="Q11" s="51">
        <f t="shared" si="0"/>
        <v>0</v>
      </c>
    </row>
    <row r="12" spans="1:17" ht="12.75" customHeight="1" outlineLevel="1" thickBot="1" x14ac:dyDescent="0.3">
      <c r="A12" s="1"/>
      <c r="B12" s="1" t="str">
        <f>IF('5b. Projected Sales Forecast'!E29&gt;0,'5b. Projected Sales Forecast'!A28,"")</f>
        <v/>
      </c>
      <c r="C12" s="1"/>
      <c r="D12" s="36"/>
      <c r="E12" s="47" t="str">
        <f>IF('5b. Projected Sales Forecast'!$E$29&gt;0,'5b. Projected Sales Forecast'!$E$29*'5b. Projected Sales Forecast'!H36,"")</f>
        <v/>
      </c>
      <c r="F12" s="47" t="str">
        <f>IF('5b. Projected Sales Forecast'!$E$29&gt;0,'5b. Projected Sales Forecast'!$E$29*'5b. Projected Sales Forecast'!I36,"")</f>
        <v/>
      </c>
      <c r="G12" s="47" t="str">
        <f>IF('5b. Projected Sales Forecast'!$E$29&gt;0,'5b. Projected Sales Forecast'!$E$29*'5b. Projected Sales Forecast'!J36,"")</f>
        <v/>
      </c>
      <c r="H12" s="47" t="str">
        <f>IF('5b. Projected Sales Forecast'!$E$29&gt;0,'5b. Projected Sales Forecast'!$E$29*'5b. Projected Sales Forecast'!K36,"")</f>
        <v/>
      </c>
      <c r="I12" s="47" t="str">
        <f>IF('5b. Projected Sales Forecast'!$E$29&gt;0,'5b. Projected Sales Forecast'!$E$29*'5b. Projected Sales Forecast'!L36,"")</f>
        <v/>
      </c>
      <c r="J12" s="47" t="str">
        <f>IF('5b. Projected Sales Forecast'!$E$29&gt;0,'5b. Projected Sales Forecast'!$E$29*'5b. Projected Sales Forecast'!M36,"")</f>
        <v/>
      </c>
      <c r="K12" s="47" t="str">
        <f>IF('5b. Projected Sales Forecast'!$E$29&gt;0,'5b. Projected Sales Forecast'!$E$29*'5b. Projected Sales Forecast'!N36,"")</f>
        <v/>
      </c>
      <c r="L12" s="47" t="str">
        <f>IF('5b. Projected Sales Forecast'!$E$29&gt;0,'5b. Projected Sales Forecast'!$E$29*'5b. Projected Sales Forecast'!O36,"")</f>
        <v/>
      </c>
      <c r="M12" s="47" t="str">
        <f>IF('5b. Projected Sales Forecast'!$E$29&gt;0,'5b. Projected Sales Forecast'!$E$29*'5b. Projected Sales Forecast'!P36,"")</f>
        <v/>
      </c>
      <c r="N12" s="47" t="str">
        <f>IF('5b. Projected Sales Forecast'!$E$29&gt;0,'5b. Projected Sales Forecast'!$E$29*'5b. Projected Sales Forecast'!Q36,"")</f>
        <v/>
      </c>
      <c r="O12" s="47" t="str">
        <f>IF('5b. Projected Sales Forecast'!$E$29&gt;0,'5b. Projected Sales Forecast'!$E$29*'5b. Projected Sales Forecast'!R36,"")</f>
        <v/>
      </c>
      <c r="P12" s="47" t="str">
        <f>IF('5b. Projected Sales Forecast'!$E$29&gt;0,'5b. Projected Sales Forecast'!$E$29*'5b. Projected Sales Forecast'!S36,"")</f>
        <v/>
      </c>
      <c r="Q12" s="94">
        <f t="shared" si="0"/>
        <v>0</v>
      </c>
    </row>
    <row r="13" spans="1:17" ht="12.75" customHeight="1" x14ac:dyDescent="0.25">
      <c r="A13" s="1" t="s">
        <v>106</v>
      </c>
      <c r="B13" s="1"/>
      <c r="C13" s="1"/>
      <c r="D13" s="36"/>
      <c r="E13" s="51">
        <f t="shared" ref="E13:Q13" si="1">SUM(E7:E12)</f>
        <v>0</v>
      </c>
      <c r="F13" s="51">
        <f t="shared" si="1"/>
        <v>0</v>
      </c>
      <c r="G13" s="51">
        <f t="shared" si="1"/>
        <v>0</v>
      </c>
      <c r="H13" s="51">
        <f t="shared" si="1"/>
        <v>0</v>
      </c>
      <c r="I13" s="51">
        <f t="shared" si="1"/>
        <v>0</v>
      </c>
      <c r="J13" s="51">
        <f t="shared" si="1"/>
        <v>0</v>
      </c>
      <c r="K13" s="51">
        <f t="shared" si="1"/>
        <v>0</v>
      </c>
      <c r="L13" s="51">
        <f t="shared" si="1"/>
        <v>0</v>
      </c>
      <c r="M13" s="51">
        <f t="shared" si="1"/>
        <v>0</v>
      </c>
      <c r="N13" s="51">
        <f t="shared" si="1"/>
        <v>0</v>
      </c>
      <c r="O13" s="51">
        <f t="shared" si="1"/>
        <v>0</v>
      </c>
      <c r="P13" s="51">
        <f t="shared" si="1"/>
        <v>0</v>
      </c>
      <c r="Q13" s="51">
        <f t="shared" si="1"/>
        <v>0</v>
      </c>
    </row>
    <row r="14" spans="1:17" ht="12.75" customHeight="1" x14ac:dyDescent="0.25">
      <c r="A14" s="1"/>
      <c r="B14" s="1"/>
      <c r="C14" s="1"/>
      <c r="D14" s="36"/>
      <c r="E14" s="36"/>
      <c r="F14" s="36"/>
      <c r="G14" s="36"/>
      <c r="H14" s="36"/>
      <c r="I14" s="36"/>
      <c r="J14" s="36"/>
      <c r="K14" s="36"/>
      <c r="L14" s="36"/>
      <c r="M14" s="36"/>
      <c r="N14" s="36"/>
      <c r="O14" s="36"/>
      <c r="P14" s="36"/>
      <c r="Q14" s="36"/>
    </row>
    <row r="15" spans="1:17" ht="12.75" customHeight="1" outlineLevel="1" x14ac:dyDescent="0.25">
      <c r="A15" s="1" t="s">
        <v>107</v>
      </c>
      <c r="B15" s="1"/>
      <c r="C15" s="1"/>
      <c r="D15" s="36"/>
      <c r="E15" s="43"/>
      <c r="F15" s="43"/>
      <c r="G15" s="43"/>
      <c r="H15" s="43"/>
      <c r="I15" s="43"/>
      <c r="J15" s="43"/>
      <c r="K15" s="43"/>
      <c r="L15" s="43"/>
      <c r="M15" s="43"/>
      <c r="N15" s="43"/>
      <c r="O15" s="43"/>
      <c r="P15" s="43"/>
      <c r="Q15" s="43"/>
    </row>
    <row r="16" spans="1:17" ht="12.75" customHeight="1" outlineLevel="1" x14ac:dyDescent="0.25">
      <c r="A16" s="1"/>
      <c r="B16" s="1" t="str">
        <f t="shared" ref="B16:B21" si="2">B7</f>
        <v>Product/Service A</v>
      </c>
      <c r="C16" s="1"/>
      <c r="D16" s="36"/>
      <c r="E16" s="43">
        <f>'4. Projected Sales Forecast'!$E$8*'4. Projected Sales Forecast'!H14</f>
        <v>0</v>
      </c>
      <c r="F16" s="43">
        <f>'4. Projected Sales Forecast'!$E$8*'4. Projected Sales Forecast'!I14</f>
        <v>0</v>
      </c>
      <c r="G16" s="43">
        <f>'4. Projected Sales Forecast'!$E$8*'4. Projected Sales Forecast'!J14</f>
        <v>0</v>
      </c>
      <c r="H16" s="43">
        <f>'4. Projected Sales Forecast'!$E$8*'4. Projected Sales Forecast'!K14</f>
        <v>0</v>
      </c>
      <c r="I16" s="43">
        <f>'4. Projected Sales Forecast'!$E$8*'4. Projected Sales Forecast'!L14</f>
        <v>0</v>
      </c>
      <c r="J16" s="43">
        <f>'4. Projected Sales Forecast'!$E$8*'4. Projected Sales Forecast'!M14</f>
        <v>0</v>
      </c>
      <c r="K16" s="43">
        <f>'4. Projected Sales Forecast'!$E$8*'4. Projected Sales Forecast'!N14</f>
        <v>0</v>
      </c>
      <c r="L16" s="43">
        <f>'4. Projected Sales Forecast'!$E$8*'4. Projected Sales Forecast'!O14</f>
        <v>0</v>
      </c>
      <c r="M16" s="43">
        <f>'4. Projected Sales Forecast'!$E$8*'4. Projected Sales Forecast'!P14</f>
        <v>0</v>
      </c>
      <c r="N16" s="43">
        <f>'4. Projected Sales Forecast'!$E$8*'4. Projected Sales Forecast'!Q14</f>
        <v>0</v>
      </c>
      <c r="O16" s="43">
        <f>'4. Projected Sales Forecast'!$E$8*'4. Projected Sales Forecast'!R14</f>
        <v>0</v>
      </c>
      <c r="P16" s="43">
        <f>'4. Projected Sales Forecast'!$E$8*'4. Projected Sales Forecast'!S14</f>
        <v>0</v>
      </c>
      <c r="Q16" s="43">
        <f t="shared" ref="Q16:Q21" si="3">SUM(E16:P16)</f>
        <v>0</v>
      </c>
    </row>
    <row r="17" spans="1:17" ht="12.75" customHeight="1" outlineLevel="1" x14ac:dyDescent="0.25">
      <c r="A17" s="1"/>
      <c r="B17" s="1" t="str">
        <f t="shared" si="2"/>
        <v>Product/Service B</v>
      </c>
      <c r="C17" s="1"/>
      <c r="D17" s="36"/>
      <c r="E17" s="51">
        <f>'4. Projected Sales Forecast'!$E$30*'4. Projected Sales Forecast'!H36</f>
        <v>0</v>
      </c>
      <c r="F17" s="51">
        <f>'4. Projected Sales Forecast'!$E$30*'4. Projected Sales Forecast'!I36</f>
        <v>0</v>
      </c>
      <c r="G17" s="51">
        <f>'4. Projected Sales Forecast'!$E$30*'4. Projected Sales Forecast'!J36</f>
        <v>0</v>
      </c>
      <c r="H17" s="51">
        <f>'4. Projected Sales Forecast'!$E$30*'4. Projected Sales Forecast'!K36</f>
        <v>0</v>
      </c>
      <c r="I17" s="51">
        <f>'4. Projected Sales Forecast'!$E$30*'4. Projected Sales Forecast'!L36</f>
        <v>0</v>
      </c>
      <c r="J17" s="51">
        <f>'4. Projected Sales Forecast'!$E$30*'4. Projected Sales Forecast'!M36</f>
        <v>0</v>
      </c>
      <c r="K17" s="51">
        <f>'4. Projected Sales Forecast'!$E$30*'4. Projected Sales Forecast'!N36</f>
        <v>0</v>
      </c>
      <c r="L17" s="51">
        <f>'4. Projected Sales Forecast'!$E$30*'4. Projected Sales Forecast'!O36</f>
        <v>0</v>
      </c>
      <c r="M17" s="51">
        <f>'4. Projected Sales Forecast'!$E$30*'4. Projected Sales Forecast'!P36</f>
        <v>0</v>
      </c>
      <c r="N17" s="51">
        <f>'4. Projected Sales Forecast'!$E$30*'4. Projected Sales Forecast'!Q36</f>
        <v>0</v>
      </c>
      <c r="O17" s="51">
        <f>'4. Projected Sales Forecast'!$E$30*'4. Projected Sales Forecast'!R36</f>
        <v>0</v>
      </c>
      <c r="P17" s="51">
        <f>'4. Projected Sales Forecast'!$E$30*'4. Projected Sales Forecast'!S36</f>
        <v>0</v>
      </c>
      <c r="Q17" s="43">
        <f t="shared" si="3"/>
        <v>0</v>
      </c>
    </row>
    <row r="18" spans="1:17" ht="12.75" customHeight="1" outlineLevel="1" x14ac:dyDescent="0.25">
      <c r="A18" s="1"/>
      <c r="B18" s="1" t="str">
        <f t="shared" si="2"/>
        <v/>
      </c>
      <c r="C18" s="1"/>
      <c r="D18" s="36"/>
      <c r="E18" s="51" t="str">
        <f>IF('5a. Projected Sales Forecast'!$E$8&gt;0,'5a. Projected Sales Forecast'!$E$8*'5a. Projected Sales Forecast'!H$14,"")</f>
        <v/>
      </c>
      <c r="F18" s="51" t="str">
        <f>IF('5a. Projected Sales Forecast'!$E$8&gt;0,'5a. Projected Sales Forecast'!$E$8*'5a. Projected Sales Forecast'!I$14,"")</f>
        <v/>
      </c>
      <c r="G18" s="51" t="str">
        <f>IF('5a. Projected Sales Forecast'!$E$8&gt;0,'5a. Projected Sales Forecast'!$E$8*'5a. Projected Sales Forecast'!J$14,"")</f>
        <v/>
      </c>
      <c r="H18" s="51" t="str">
        <f>IF('5a. Projected Sales Forecast'!$E$8&gt;0,'5a. Projected Sales Forecast'!$E$8*'5a. Projected Sales Forecast'!K$14,"")</f>
        <v/>
      </c>
      <c r="I18" s="51" t="str">
        <f>IF('5a. Projected Sales Forecast'!$E$8&gt;0,'5a. Projected Sales Forecast'!$E$8*'5a. Projected Sales Forecast'!L$14,"")</f>
        <v/>
      </c>
      <c r="J18" s="51" t="str">
        <f>IF('5a. Projected Sales Forecast'!$E$8&gt;0,'5a. Projected Sales Forecast'!$E$8*'5a. Projected Sales Forecast'!M$14,"")</f>
        <v/>
      </c>
      <c r="K18" s="51" t="str">
        <f>IF('5a. Projected Sales Forecast'!$E$8&gt;0,'5a. Projected Sales Forecast'!$E$8*'5a. Projected Sales Forecast'!N$14,"")</f>
        <v/>
      </c>
      <c r="L18" s="51" t="str">
        <f>IF('5a. Projected Sales Forecast'!$E$8&gt;0,'5a. Projected Sales Forecast'!$E$8*'5a. Projected Sales Forecast'!O$14,"")</f>
        <v/>
      </c>
      <c r="M18" s="51" t="str">
        <f>IF('5a. Projected Sales Forecast'!$E$8&gt;0,'5a. Projected Sales Forecast'!$E$8*'5a. Projected Sales Forecast'!P$14,"")</f>
        <v/>
      </c>
      <c r="N18" s="51" t="str">
        <f>IF('5a. Projected Sales Forecast'!$E$8&gt;0,'5a. Projected Sales Forecast'!$E$8*'5a. Projected Sales Forecast'!Q$14,"")</f>
        <v/>
      </c>
      <c r="O18" s="51" t="str">
        <f>IF('5a. Projected Sales Forecast'!$E$8&gt;0,'5a. Projected Sales Forecast'!$E$8*'5a. Projected Sales Forecast'!R$14,"")</f>
        <v/>
      </c>
      <c r="P18" s="51" t="str">
        <f>IF('5a. Projected Sales Forecast'!$E$8&gt;0,'5a. Projected Sales Forecast'!$E$8*'5a. Projected Sales Forecast'!S$14,"")</f>
        <v/>
      </c>
      <c r="Q18" s="51">
        <f t="shared" si="3"/>
        <v>0</v>
      </c>
    </row>
    <row r="19" spans="1:17" ht="12.75" customHeight="1" outlineLevel="1" x14ac:dyDescent="0.25">
      <c r="A19" s="1"/>
      <c r="B19" s="1" t="str">
        <f t="shared" si="2"/>
        <v/>
      </c>
      <c r="C19" s="1"/>
      <c r="D19" s="36"/>
      <c r="E19" s="91" t="str">
        <f>IF('5a. Projected Sales Forecast'!$E$30&gt;0,'5a. Projected Sales Forecast'!$E$30*'5a. Projected Sales Forecast'!H$36,"")</f>
        <v/>
      </c>
      <c r="F19" s="91" t="str">
        <f>IF('5a. Projected Sales Forecast'!$E$30&gt;0,'5a. Projected Sales Forecast'!$E$30*'5a. Projected Sales Forecast'!I$36,"")</f>
        <v/>
      </c>
      <c r="G19" s="91" t="str">
        <f>IF('5a. Projected Sales Forecast'!$E$30&gt;0,'5a. Projected Sales Forecast'!$E$30*'5a. Projected Sales Forecast'!J$36,"")</f>
        <v/>
      </c>
      <c r="H19" s="91" t="str">
        <f>IF('5a. Projected Sales Forecast'!$E$30&gt;0,'5a. Projected Sales Forecast'!$E$30*'5a. Projected Sales Forecast'!K$36,"")</f>
        <v/>
      </c>
      <c r="I19" s="91" t="str">
        <f>IF('5a. Projected Sales Forecast'!$E$30&gt;0,'5a. Projected Sales Forecast'!$E$30*'5a. Projected Sales Forecast'!L$36,"")</f>
        <v/>
      </c>
      <c r="J19" s="91" t="str">
        <f>IF('5a. Projected Sales Forecast'!$E$30&gt;0,'5a. Projected Sales Forecast'!$E$30*'5a. Projected Sales Forecast'!M$36,"")</f>
        <v/>
      </c>
      <c r="K19" s="91" t="str">
        <f>IF('5a. Projected Sales Forecast'!$E$30&gt;0,'5a. Projected Sales Forecast'!$E$30*'5a. Projected Sales Forecast'!N$36,"")</f>
        <v/>
      </c>
      <c r="L19" s="91" t="str">
        <f>IF('5a. Projected Sales Forecast'!$E$30&gt;0,'5a. Projected Sales Forecast'!$E$30*'5a. Projected Sales Forecast'!O$36,"")</f>
        <v/>
      </c>
      <c r="M19" s="91" t="str">
        <f>IF('5a. Projected Sales Forecast'!$E$30&gt;0,'5a. Projected Sales Forecast'!$E$30*'5a. Projected Sales Forecast'!P$36,"")</f>
        <v/>
      </c>
      <c r="N19" s="91" t="str">
        <f>IF('5a. Projected Sales Forecast'!$E$30&gt;0,'5a. Projected Sales Forecast'!$E$30*'5a. Projected Sales Forecast'!Q$36,"")</f>
        <v/>
      </c>
      <c r="O19" s="91" t="str">
        <f>IF('5a. Projected Sales Forecast'!$E$30&gt;0,'5a. Projected Sales Forecast'!$E$30*'5a. Projected Sales Forecast'!R$36,"")</f>
        <v/>
      </c>
      <c r="P19" s="91" t="str">
        <f>IF('5a. Projected Sales Forecast'!$E$30&gt;0,'5a. Projected Sales Forecast'!$E$30*'5a. Projected Sales Forecast'!S$36,"")</f>
        <v/>
      </c>
      <c r="Q19" s="51">
        <f t="shared" si="3"/>
        <v>0</v>
      </c>
    </row>
    <row r="20" spans="1:17" ht="12.75" customHeight="1" outlineLevel="1" x14ac:dyDescent="0.25">
      <c r="A20" s="1"/>
      <c r="B20" s="1" t="str">
        <f t="shared" si="2"/>
        <v/>
      </c>
      <c r="C20" s="1"/>
      <c r="D20" s="36"/>
      <c r="E20" s="91" t="str">
        <f>IF('5b. Projected Sales Forecast'!$E$8&gt;0,'5b. Projected Sales Forecast'!$E$8*'5b. Projected Sales Forecast'!H$14,"")</f>
        <v/>
      </c>
      <c r="F20" s="91" t="str">
        <f>IF('5b. Projected Sales Forecast'!$E$8&gt;0,'5b. Projected Sales Forecast'!$E$8*'5b. Projected Sales Forecast'!I$14,"")</f>
        <v/>
      </c>
      <c r="G20" s="91" t="str">
        <f>IF('5b. Projected Sales Forecast'!$E$8&gt;0,'5b. Projected Sales Forecast'!$E$8*'5b. Projected Sales Forecast'!J$14,"")</f>
        <v/>
      </c>
      <c r="H20" s="91" t="str">
        <f>IF('5b. Projected Sales Forecast'!$E$8&gt;0,'5b. Projected Sales Forecast'!$E$8*'5b. Projected Sales Forecast'!K$14,"")</f>
        <v/>
      </c>
      <c r="I20" s="91" t="str">
        <f>IF('5b. Projected Sales Forecast'!$E$8&gt;0,'5b. Projected Sales Forecast'!$E$8*'5b. Projected Sales Forecast'!L$14,"")</f>
        <v/>
      </c>
      <c r="J20" s="91" t="str">
        <f>IF('5b. Projected Sales Forecast'!$E$8&gt;0,'5b. Projected Sales Forecast'!$E$8*'5b. Projected Sales Forecast'!M$14,"")</f>
        <v/>
      </c>
      <c r="K20" s="91" t="str">
        <f>IF('5b. Projected Sales Forecast'!$E$8&gt;0,'5b. Projected Sales Forecast'!$E$8*'5b. Projected Sales Forecast'!N$14,"")</f>
        <v/>
      </c>
      <c r="L20" s="91" t="str">
        <f>IF('5b. Projected Sales Forecast'!$E$8&gt;0,'5b. Projected Sales Forecast'!$E$8*'5b. Projected Sales Forecast'!O$14,"")</f>
        <v/>
      </c>
      <c r="M20" s="91" t="str">
        <f>IF('5b. Projected Sales Forecast'!$E$8&gt;0,'5b. Projected Sales Forecast'!$E$8*'5b. Projected Sales Forecast'!P$14,"")</f>
        <v/>
      </c>
      <c r="N20" s="91" t="str">
        <f>IF('5b. Projected Sales Forecast'!$E$8&gt;0,'5b. Projected Sales Forecast'!$E$8*'5b. Projected Sales Forecast'!Q$14,"")</f>
        <v/>
      </c>
      <c r="O20" s="91" t="str">
        <f>IF('5b. Projected Sales Forecast'!$E$8&gt;0,'5b. Projected Sales Forecast'!$E$8*'5b. Projected Sales Forecast'!R$14,"")</f>
        <v/>
      </c>
      <c r="P20" s="91" t="str">
        <f>IF('5b. Projected Sales Forecast'!$E$8&gt;0,'5b. Projected Sales Forecast'!$E$8*'5b. Projected Sales Forecast'!S$14,"")</f>
        <v/>
      </c>
      <c r="Q20" s="43">
        <f t="shared" si="3"/>
        <v>0</v>
      </c>
    </row>
    <row r="21" spans="1:17" ht="12.75" customHeight="1" outlineLevel="1" thickBot="1" x14ac:dyDescent="0.3">
      <c r="A21" s="1"/>
      <c r="B21" s="1" t="str">
        <f t="shared" si="2"/>
        <v/>
      </c>
      <c r="C21" s="1"/>
      <c r="D21" s="36"/>
      <c r="E21" s="47" t="str">
        <f>IF('5b. Projected Sales Forecast'!$E$30&gt;0,'5b. Projected Sales Forecast'!$E$30*'5b. Projected Sales Forecast'!H$36,"")</f>
        <v/>
      </c>
      <c r="F21" s="47" t="str">
        <f>IF('5b. Projected Sales Forecast'!$E$30&gt;0,'5b. Projected Sales Forecast'!$E$30*'5b. Projected Sales Forecast'!I$36,"")</f>
        <v/>
      </c>
      <c r="G21" s="47" t="str">
        <f>IF('5b. Projected Sales Forecast'!$E$30&gt;0,'5b. Projected Sales Forecast'!$E$30*'5b. Projected Sales Forecast'!J$36,"")</f>
        <v/>
      </c>
      <c r="H21" s="47" t="str">
        <f>IF('5b. Projected Sales Forecast'!$E$30&gt;0,'5b. Projected Sales Forecast'!$E$30*'5b. Projected Sales Forecast'!K$36,"")</f>
        <v/>
      </c>
      <c r="I21" s="47" t="str">
        <f>IF('5b. Projected Sales Forecast'!$E$30&gt;0,'5b. Projected Sales Forecast'!$E$30*'5b. Projected Sales Forecast'!L$36,"")</f>
        <v/>
      </c>
      <c r="J21" s="47" t="str">
        <f>IF('5b. Projected Sales Forecast'!$E$30&gt;0,'5b. Projected Sales Forecast'!$E$30*'5b. Projected Sales Forecast'!M$36,"")</f>
        <v/>
      </c>
      <c r="K21" s="47" t="str">
        <f>IF('5b. Projected Sales Forecast'!$E$30&gt;0,'5b. Projected Sales Forecast'!$E$30*'5b. Projected Sales Forecast'!N$36,"")</f>
        <v/>
      </c>
      <c r="L21" s="47" t="str">
        <f>IF('5b. Projected Sales Forecast'!$E$30&gt;0,'5b. Projected Sales Forecast'!$E$30*'5b. Projected Sales Forecast'!O$36,"")</f>
        <v/>
      </c>
      <c r="M21" s="47" t="str">
        <f>IF('5b. Projected Sales Forecast'!$E$30&gt;0,'5b. Projected Sales Forecast'!$E$30*'5b. Projected Sales Forecast'!P$36,"")</f>
        <v/>
      </c>
      <c r="N21" s="47" t="str">
        <f>IF('5b. Projected Sales Forecast'!$E$30&gt;0,'5b. Projected Sales Forecast'!$E$30*'5b. Projected Sales Forecast'!Q$36,"")</f>
        <v/>
      </c>
      <c r="O21" s="47" t="str">
        <f>IF('5b. Projected Sales Forecast'!$E$30&gt;0,'5b. Projected Sales Forecast'!$E$30*'5b. Projected Sales Forecast'!R$36,"")</f>
        <v/>
      </c>
      <c r="P21" s="47" t="str">
        <f>IF('5b. Projected Sales Forecast'!$E$30&gt;0,'5b. Projected Sales Forecast'!$E$30*'5b. Projected Sales Forecast'!S$36,"")</f>
        <v/>
      </c>
      <c r="Q21" s="47">
        <f t="shared" si="3"/>
        <v>0</v>
      </c>
    </row>
    <row r="22" spans="1:17" ht="12.75" customHeight="1" x14ac:dyDescent="0.25">
      <c r="A22" s="1" t="s">
        <v>108</v>
      </c>
      <c r="B22" s="1"/>
      <c r="C22" s="1"/>
      <c r="D22" s="36"/>
      <c r="E22" s="43">
        <f t="shared" ref="E22:Q22" si="4">SUM(E16:E21)</f>
        <v>0</v>
      </c>
      <c r="F22" s="43">
        <f t="shared" si="4"/>
        <v>0</v>
      </c>
      <c r="G22" s="43">
        <f t="shared" si="4"/>
        <v>0</v>
      </c>
      <c r="H22" s="43">
        <f t="shared" si="4"/>
        <v>0</v>
      </c>
      <c r="I22" s="43">
        <f t="shared" si="4"/>
        <v>0</v>
      </c>
      <c r="J22" s="43">
        <f t="shared" si="4"/>
        <v>0</v>
      </c>
      <c r="K22" s="43">
        <f t="shared" si="4"/>
        <v>0</v>
      </c>
      <c r="L22" s="43">
        <f t="shared" si="4"/>
        <v>0</v>
      </c>
      <c r="M22" s="43">
        <f t="shared" si="4"/>
        <v>0</v>
      </c>
      <c r="N22" s="43">
        <f t="shared" si="4"/>
        <v>0</v>
      </c>
      <c r="O22" s="43">
        <f t="shared" si="4"/>
        <v>0</v>
      </c>
      <c r="P22" s="43">
        <f t="shared" si="4"/>
        <v>0</v>
      </c>
      <c r="Q22" s="43">
        <f t="shared" si="4"/>
        <v>0</v>
      </c>
    </row>
    <row r="23" spans="1:17" ht="12.75" customHeight="1" x14ac:dyDescent="0.25">
      <c r="A23" s="1"/>
      <c r="B23" s="1"/>
      <c r="C23" s="1"/>
      <c r="D23" s="36"/>
      <c r="E23" s="51"/>
      <c r="F23" s="51"/>
      <c r="G23" s="51"/>
      <c r="H23" s="51"/>
      <c r="I23" s="51"/>
      <c r="J23" s="51"/>
      <c r="K23" s="51"/>
      <c r="L23" s="51"/>
      <c r="M23" s="51"/>
      <c r="N23" s="51"/>
      <c r="O23" s="51"/>
      <c r="P23" s="51"/>
      <c r="Q23" s="51"/>
    </row>
    <row r="24" spans="1:17" ht="12.75" customHeight="1" thickBot="1" x14ac:dyDescent="0.3">
      <c r="A24" s="1" t="s">
        <v>38</v>
      </c>
      <c r="B24" s="1"/>
      <c r="C24" s="1"/>
      <c r="D24" s="36"/>
      <c r="E24" s="94">
        <f t="shared" ref="E24:Q24" si="5">E13-E22</f>
        <v>0</v>
      </c>
      <c r="F24" s="94">
        <f t="shared" si="5"/>
        <v>0</v>
      </c>
      <c r="G24" s="94">
        <f t="shared" si="5"/>
        <v>0</v>
      </c>
      <c r="H24" s="94">
        <f t="shared" si="5"/>
        <v>0</v>
      </c>
      <c r="I24" s="94">
        <f t="shared" si="5"/>
        <v>0</v>
      </c>
      <c r="J24" s="94">
        <f t="shared" si="5"/>
        <v>0</v>
      </c>
      <c r="K24" s="94">
        <f t="shared" si="5"/>
        <v>0</v>
      </c>
      <c r="L24" s="94">
        <f t="shared" si="5"/>
        <v>0</v>
      </c>
      <c r="M24" s="94">
        <f t="shared" si="5"/>
        <v>0</v>
      </c>
      <c r="N24" s="94">
        <f t="shared" si="5"/>
        <v>0</v>
      </c>
      <c r="O24" s="94">
        <f t="shared" si="5"/>
        <v>0</v>
      </c>
      <c r="P24" s="94">
        <f t="shared" si="5"/>
        <v>0</v>
      </c>
      <c r="Q24" s="94">
        <f t="shared" si="5"/>
        <v>0</v>
      </c>
    </row>
    <row r="25" spans="1:17" ht="12.75" customHeight="1" x14ac:dyDescent="0.25">
      <c r="A25" s="1"/>
      <c r="B25" s="1"/>
      <c r="C25" s="1"/>
      <c r="D25" s="36"/>
      <c r="E25" s="43"/>
      <c r="F25" s="43"/>
      <c r="G25" s="43"/>
      <c r="H25" s="43"/>
      <c r="I25" s="43"/>
      <c r="J25" s="43"/>
      <c r="K25" s="43"/>
      <c r="L25" s="43"/>
      <c r="M25" s="43"/>
      <c r="N25" s="43"/>
      <c r="O25" s="43"/>
      <c r="P25" s="43"/>
      <c r="Q25" s="43"/>
    </row>
    <row r="26" spans="1:17" ht="12.75" customHeight="1" outlineLevel="1" x14ac:dyDescent="0.25">
      <c r="A26" s="1" t="str">
        <f>'2. Salaries and Wages'!A10</f>
        <v>Salaries and Wages</v>
      </c>
      <c r="B26" s="1"/>
      <c r="C26" s="1"/>
      <c r="D26" s="36"/>
      <c r="E26" s="43"/>
      <c r="F26" s="43"/>
      <c r="G26" s="43"/>
      <c r="H26" s="43"/>
      <c r="I26" s="43"/>
      <c r="J26" s="43"/>
      <c r="K26" s="43"/>
      <c r="L26" s="43"/>
      <c r="M26" s="43"/>
      <c r="N26" s="43"/>
      <c r="O26" s="43"/>
      <c r="P26" s="43"/>
      <c r="Q26" s="43"/>
    </row>
    <row r="27" spans="1:17" ht="12.75" customHeight="1" outlineLevel="1" x14ac:dyDescent="0.25">
      <c r="A27" s="1"/>
      <c r="B27" s="1" t="str">
        <f>'2. Salaries and Wages'!B11</f>
        <v>Owner's Compensation</v>
      </c>
      <c r="C27" s="1"/>
      <c r="D27" s="36"/>
      <c r="E27" s="43">
        <f>'2. Salaries and Wages'!P11/12</f>
        <v>0</v>
      </c>
      <c r="F27" s="43">
        <f t="shared" ref="F27:P27" si="6">E27</f>
        <v>0</v>
      </c>
      <c r="G27" s="43">
        <f t="shared" si="6"/>
        <v>0</v>
      </c>
      <c r="H27" s="43">
        <f t="shared" si="6"/>
        <v>0</v>
      </c>
      <c r="I27" s="43">
        <f t="shared" si="6"/>
        <v>0</v>
      </c>
      <c r="J27" s="43">
        <f t="shared" si="6"/>
        <v>0</v>
      </c>
      <c r="K27" s="43">
        <f t="shared" si="6"/>
        <v>0</v>
      </c>
      <c r="L27" s="43">
        <f t="shared" si="6"/>
        <v>0</v>
      </c>
      <c r="M27" s="43">
        <f t="shared" si="6"/>
        <v>0</v>
      </c>
      <c r="N27" s="43">
        <f t="shared" si="6"/>
        <v>0</v>
      </c>
      <c r="O27" s="43">
        <f t="shared" si="6"/>
        <v>0</v>
      </c>
      <c r="P27" s="43">
        <f t="shared" si="6"/>
        <v>0</v>
      </c>
      <c r="Q27" s="43">
        <f t="shared" ref="Q27:Q32" si="7">SUM(E27:P27)</f>
        <v>0</v>
      </c>
    </row>
    <row r="28" spans="1:17" ht="12.75" customHeight="1" outlineLevel="1" x14ac:dyDescent="0.25">
      <c r="A28" s="1"/>
      <c r="B28" s="1" t="str">
        <f>'2. Salaries and Wages'!B12</f>
        <v>Salaries</v>
      </c>
      <c r="C28" s="1"/>
      <c r="D28" s="36"/>
      <c r="E28" s="43">
        <f>'2. Salaries and Wages'!P12/12</f>
        <v>0</v>
      </c>
      <c r="F28" s="43">
        <f t="shared" ref="F28:P28" si="8">E28</f>
        <v>0</v>
      </c>
      <c r="G28" s="43">
        <f t="shared" si="8"/>
        <v>0</v>
      </c>
      <c r="H28" s="43">
        <f t="shared" si="8"/>
        <v>0</v>
      </c>
      <c r="I28" s="43">
        <f t="shared" si="8"/>
        <v>0</v>
      </c>
      <c r="J28" s="43">
        <f t="shared" si="8"/>
        <v>0</v>
      </c>
      <c r="K28" s="43">
        <f t="shared" si="8"/>
        <v>0</v>
      </c>
      <c r="L28" s="43">
        <f t="shared" si="8"/>
        <v>0</v>
      </c>
      <c r="M28" s="43">
        <f t="shared" si="8"/>
        <v>0</v>
      </c>
      <c r="N28" s="43">
        <f t="shared" si="8"/>
        <v>0</v>
      </c>
      <c r="O28" s="43">
        <f t="shared" si="8"/>
        <v>0</v>
      </c>
      <c r="P28" s="43">
        <f t="shared" si="8"/>
        <v>0</v>
      </c>
      <c r="Q28" s="43">
        <f t="shared" si="7"/>
        <v>0</v>
      </c>
    </row>
    <row r="29" spans="1:17" ht="12.75" customHeight="1" outlineLevel="1" x14ac:dyDescent="0.25">
      <c r="A29" s="1"/>
      <c r="B29" s="1" t="str">
        <f>'2. Salaries and Wages'!C14</f>
        <v>Full-Time Employees</v>
      </c>
      <c r="C29" s="1"/>
      <c r="D29" s="36"/>
      <c r="E29" s="43">
        <f>'2. Salaries and Wages'!P14/12</f>
        <v>0</v>
      </c>
      <c r="F29" s="43">
        <f t="shared" ref="F29:P29" si="9">E29</f>
        <v>0</v>
      </c>
      <c r="G29" s="43">
        <f t="shared" si="9"/>
        <v>0</v>
      </c>
      <c r="H29" s="43">
        <f t="shared" si="9"/>
        <v>0</v>
      </c>
      <c r="I29" s="43">
        <f t="shared" si="9"/>
        <v>0</v>
      </c>
      <c r="J29" s="43">
        <f t="shared" si="9"/>
        <v>0</v>
      </c>
      <c r="K29" s="43">
        <f t="shared" si="9"/>
        <v>0</v>
      </c>
      <c r="L29" s="43">
        <f t="shared" si="9"/>
        <v>0</v>
      </c>
      <c r="M29" s="43">
        <f t="shared" si="9"/>
        <v>0</v>
      </c>
      <c r="N29" s="43">
        <f t="shared" si="9"/>
        <v>0</v>
      </c>
      <c r="O29" s="43">
        <f t="shared" si="9"/>
        <v>0</v>
      </c>
      <c r="P29" s="43">
        <f t="shared" si="9"/>
        <v>0</v>
      </c>
      <c r="Q29" s="43">
        <f t="shared" si="7"/>
        <v>0</v>
      </c>
    </row>
    <row r="30" spans="1:17" ht="12.75" customHeight="1" outlineLevel="1" x14ac:dyDescent="0.25">
      <c r="A30" s="1"/>
      <c r="B30" s="1" t="str">
        <f>'2. Salaries and Wages'!C17</f>
        <v>Part-Time Employees</v>
      </c>
      <c r="C30" s="1"/>
      <c r="D30" s="36"/>
      <c r="E30" s="43">
        <f>'2. Salaries and Wages'!P17/12</f>
        <v>0</v>
      </c>
      <c r="F30" s="43">
        <f t="shared" ref="F30:P30" si="10">E30</f>
        <v>0</v>
      </c>
      <c r="G30" s="43">
        <f t="shared" si="10"/>
        <v>0</v>
      </c>
      <c r="H30" s="43">
        <f t="shared" si="10"/>
        <v>0</v>
      </c>
      <c r="I30" s="43">
        <f t="shared" si="10"/>
        <v>0</v>
      </c>
      <c r="J30" s="43">
        <f t="shared" si="10"/>
        <v>0</v>
      </c>
      <c r="K30" s="43">
        <f t="shared" si="10"/>
        <v>0</v>
      </c>
      <c r="L30" s="43">
        <f t="shared" si="10"/>
        <v>0</v>
      </c>
      <c r="M30" s="43">
        <f t="shared" si="10"/>
        <v>0</v>
      </c>
      <c r="N30" s="43">
        <f t="shared" si="10"/>
        <v>0</v>
      </c>
      <c r="O30" s="43">
        <f t="shared" si="10"/>
        <v>0</v>
      </c>
      <c r="P30" s="43">
        <f t="shared" si="10"/>
        <v>0</v>
      </c>
      <c r="Q30" s="43">
        <f t="shared" si="7"/>
        <v>0</v>
      </c>
    </row>
    <row r="31" spans="1:17" ht="12.75" customHeight="1" outlineLevel="1" x14ac:dyDescent="0.25">
      <c r="A31" s="1"/>
      <c r="B31" s="1" t="str">
        <f>'2. Salaries and Wages'!B24</f>
        <v>Independent Contractors</v>
      </c>
      <c r="C31" s="1"/>
      <c r="D31" s="36"/>
      <c r="E31" s="43">
        <f>'2. Salaries and Wages'!P24/12</f>
        <v>0</v>
      </c>
      <c r="F31" s="43">
        <f t="shared" ref="F31:P31" si="11">E31</f>
        <v>0</v>
      </c>
      <c r="G31" s="43">
        <f t="shared" si="11"/>
        <v>0</v>
      </c>
      <c r="H31" s="43">
        <f t="shared" si="11"/>
        <v>0</v>
      </c>
      <c r="I31" s="43">
        <f t="shared" si="11"/>
        <v>0</v>
      </c>
      <c r="J31" s="43">
        <f t="shared" si="11"/>
        <v>0</v>
      </c>
      <c r="K31" s="43">
        <f t="shared" si="11"/>
        <v>0</v>
      </c>
      <c r="L31" s="43">
        <f t="shared" si="11"/>
        <v>0</v>
      </c>
      <c r="M31" s="43">
        <f t="shared" si="11"/>
        <v>0</v>
      </c>
      <c r="N31" s="43">
        <f t="shared" si="11"/>
        <v>0</v>
      </c>
      <c r="O31" s="43">
        <f t="shared" si="11"/>
        <v>0</v>
      </c>
      <c r="P31" s="43">
        <f t="shared" si="11"/>
        <v>0</v>
      </c>
      <c r="Q31" s="43">
        <f t="shared" si="7"/>
        <v>0</v>
      </c>
    </row>
    <row r="32" spans="1:17" ht="12.75" customHeight="1" outlineLevel="1" thickBot="1" x14ac:dyDescent="0.3">
      <c r="A32" s="1"/>
      <c r="B32" s="1" t="str">
        <f>'2. Salaries and Wages'!A26</f>
        <v>Payroll Taxes and Benefits</v>
      </c>
      <c r="C32" s="1"/>
      <c r="D32" s="36"/>
      <c r="E32" s="47">
        <f>'2. Salaries and Wages'!P35/12</f>
        <v>0</v>
      </c>
      <c r="F32" s="47">
        <f t="shared" ref="F32:P32" si="12">E32</f>
        <v>0</v>
      </c>
      <c r="G32" s="47">
        <f t="shared" si="12"/>
        <v>0</v>
      </c>
      <c r="H32" s="47">
        <f t="shared" si="12"/>
        <v>0</v>
      </c>
      <c r="I32" s="47">
        <f t="shared" si="12"/>
        <v>0</v>
      </c>
      <c r="J32" s="47">
        <f t="shared" si="12"/>
        <v>0</v>
      </c>
      <c r="K32" s="47">
        <f t="shared" si="12"/>
        <v>0</v>
      </c>
      <c r="L32" s="47">
        <f t="shared" si="12"/>
        <v>0</v>
      </c>
      <c r="M32" s="47">
        <f t="shared" si="12"/>
        <v>0</v>
      </c>
      <c r="N32" s="47">
        <f t="shared" si="12"/>
        <v>0</v>
      </c>
      <c r="O32" s="47">
        <f t="shared" si="12"/>
        <v>0</v>
      </c>
      <c r="P32" s="47">
        <f t="shared" si="12"/>
        <v>0</v>
      </c>
      <c r="Q32" s="47">
        <f t="shared" si="7"/>
        <v>0</v>
      </c>
    </row>
    <row r="33" spans="1:17" ht="12.75" customHeight="1" x14ac:dyDescent="0.25">
      <c r="A33" s="1" t="s">
        <v>112</v>
      </c>
      <c r="B33" s="1"/>
      <c r="C33" s="1"/>
      <c r="D33" s="36"/>
      <c r="E33" s="43">
        <f t="shared" ref="E33:Q33" si="13">SUM(E27:E32)</f>
        <v>0</v>
      </c>
      <c r="F33" s="43">
        <f t="shared" si="13"/>
        <v>0</v>
      </c>
      <c r="G33" s="43">
        <f t="shared" si="13"/>
        <v>0</v>
      </c>
      <c r="H33" s="43">
        <f t="shared" si="13"/>
        <v>0</v>
      </c>
      <c r="I33" s="43">
        <f t="shared" si="13"/>
        <v>0</v>
      </c>
      <c r="J33" s="43">
        <f t="shared" si="13"/>
        <v>0</v>
      </c>
      <c r="K33" s="43">
        <f t="shared" si="13"/>
        <v>0</v>
      </c>
      <c r="L33" s="43">
        <f t="shared" si="13"/>
        <v>0</v>
      </c>
      <c r="M33" s="43">
        <f t="shared" si="13"/>
        <v>0</v>
      </c>
      <c r="N33" s="43">
        <f t="shared" si="13"/>
        <v>0</v>
      </c>
      <c r="O33" s="43">
        <f t="shared" si="13"/>
        <v>0</v>
      </c>
      <c r="P33" s="43">
        <f t="shared" si="13"/>
        <v>0</v>
      </c>
      <c r="Q33" s="43">
        <f t="shared" si="13"/>
        <v>0</v>
      </c>
    </row>
    <row r="34" spans="1:17" ht="12.75" customHeight="1" x14ac:dyDescent="0.25">
      <c r="A34" s="1"/>
      <c r="B34" s="1"/>
      <c r="C34" s="1"/>
      <c r="D34" s="36"/>
      <c r="E34" s="43"/>
      <c r="F34" s="43"/>
      <c r="G34" s="43"/>
      <c r="H34" s="43"/>
      <c r="I34" s="43"/>
      <c r="J34" s="43"/>
      <c r="K34" s="43"/>
      <c r="L34" s="43"/>
      <c r="M34" s="43"/>
      <c r="N34" s="43"/>
      <c r="O34" s="43"/>
      <c r="P34" s="43"/>
      <c r="Q34" s="43"/>
    </row>
    <row r="35" spans="1:17" ht="12.75" customHeight="1" outlineLevel="1" x14ac:dyDescent="0.25">
      <c r="A35" s="1" t="s">
        <v>110</v>
      </c>
      <c r="B35" s="1"/>
      <c r="C35" s="1"/>
      <c r="D35" s="36"/>
      <c r="E35" s="43"/>
      <c r="F35" s="43"/>
      <c r="G35" s="43"/>
      <c r="H35" s="43"/>
      <c r="I35" s="43"/>
      <c r="J35" s="43"/>
      <c r="K35" s="43"/>
      <c r="L35" s="43"/>
      <c r="M35" s="43"/>
      <c r="N35" s="43"/>
      <c r="O35" s="43"/>
      <c r="P35" s="43"/>
      <c r="Q35" s="43"/>
    </row>
    <row r="36" spans="1:17" ht="12.75" customHeight="1" outlineLevel="1" x14ac:dyDescent="0.25">
      <c r="A36" s="1"/>
      <c r="B36" s="1" t="str">
        <f>'3. Fixed Operating Expenses'!B9</f>
        <v>Advertising</v>
      </c>
      <c r="C36" s="1"/>
      <c r="D36" s="36"/>
      <c r="E36" s="43">
        <f>'3. Fixed Operating Expenses'!K9/12</f>
        <v>0</v>
      </c>
      <c r="F36" s="91">
        <f t="shared" ref="F36:P36" si="14">E36</f>
        <v>0</v>
      </c>
      <c r="G36" s="91">
        <f t="shared" si="14"/>
        <v>0</v>
      </c>
      <c r="H36" s="91">
        <f t="shared" si="14"/>
        <v>0</v>
      </c>
      <c r="I36" s="91">
        <f t="shared" si="14"/>
        <v>0</v>
      </c>
      <c r="J36" s="91">
        <f t="shared" si="14"/>
        <v>0</v>
      </c>
      <c r="K36" s="91">
        <f t="shared" si="14"/>
        <v>0</v>
      </c>
      <c r="L36" s="91">
        <f t="shared" si="14"/>
        <v>0</v>
      </c>
      <c r="M36" s="91">
        <f t="shared" si="14"/>
        <v>0</v>
      </c>
      <c r="N36" s="91">
        <f t="shared" si="14"/>
        <v>0</v>
      </c>
      <c r="O36" s="91">
        <f t="shared" si="14"/>
        <v>0</v>
      </c>
      <c r="P36" s="91">
        <f t="shared" si="14"/>
        <v>0</v>
      </c>
      <c r="Q36" s="43">
        <f t="shared" ref="Q36:Q55" si="15">SUM(E36:P36)</f>
        <v>0</v>
      </c>
    </row>
    <row r="37" spans="1:17" ht="12.75" customHeight="1" outlineLevel="1" x14ac:dyDescent="0.25">
      <c r="A37" s="1"/>
      <c r="B37" s="1" t="str">
        <f>'3. Fixed Operating Expenses'!B10</f>
        <v>Car and Truck Expenses</v>
      </c>
      <c r="C37" s="1"/>
      <c r="D37" s="36"/>
      <c r="E37" s="43">
        <f>'3. Fixed Operating Expenses'!K10/12</f>
        <v>0</v>
      </c>
      <c r="F37" s="91">
        <f t="shared" ref="F37:P37" si="16">E37</f>
        <v>0</v>
      </c>
      <c r="G37" s="91">
        <f t="shared" si="16"/>
        <v>0</v>
      </c>
      <c r="H37" s="91">
        <f t="shared" si="16"/>
        <v>0</v>
      </c>
      <c r="I37" s="91">
        <f t="shared" si="16"/>
        <v>0</v>
      </c>
      <c r="J37" s="91">
        <f t="shared" si="16"/>
        <v>0</v>
      </c>
      <c r="K37" s="91">
        <f t="shared" si="16"/>
        <v>0</v>
      </c>
      <c r="L37" s="91">
        <f t="shared" si="16"/>
        <v>0</v>
      </c>
      <c r="M37" s="91">
        <f t="shared" si="16"/>
        <v>0</v>
      </c>
      <c r="N37" s="91">
        <f t="shared" si="16"/>
        <v>0</v>
      </c>
      <c r="O37" s="91">
        <f t="shared" si="16"/>
        <v>0</v>
      </c>
      <c r="P37" s="91">
        <f t="shared" si="16"/>
        <v>0</v>
      </c>
      <c r="Q37" s="43">
        <f t="shared" si="15"/>
        <v>0</v>
      </c>
    </row>
    <row r="38" spans="1:17" ht="12.75" customHeight="1" outlineLevel="1" x14ac:dyDescent="0.25">
      <c r="A38" s="1"/>
      <c r="B38" s="1" t="str">
        <f>'3. Fixed Operating Expenses'!B11</f>
        <v>Bank &amp; Merchant Fees</v>
      </c>
      <c r="C38" s="1"/>
      <c r="D38" s="36"/>
      <c r="E38" s="43">
        <f>'3. Fixed Operating Expenses'!K11/12</f>
        <v>0</v>
      </c>
      <c r="F38" s="91">
        <f t="shared" ref="F38:P38" si="17">E38</f>
        <v>0</v>
      </c>
      <c r="G38" s="91">
        <f t="shared" si="17"/>
        <v>0</v>
      </c>
      <c r="H38" s="91">
        <f t="shared" si="17"/>
        <v>0</v>
      </c>
      <c r="I38" s="91">
        <f t="shared" si="17"/>
        <v>0</v>
      </c>
      <c r="J38" s="91">
        <f t="shared" si="17"/>
        <v>0</v>
      </c>
      <c r="K38" s="91">
        <f t="shared" si="17"/>
        <v>0</v>
      </c>
      <c r="L38" s="91">
        <f t="shared" si="17"/>
        <v>0</v>
      </c>
      <c r="M38" s="91">
        <f t="shared" si="17"/>
        <v>0</v>
      </c>
      <c r="N38" s="91">
        <f t="shared" si="17"/>
        <v>0</v>
      </c>
      <c r="O38" s="91">
        <f t="shared" si="17"/>
        <v>0</v>
      </c>
      <c r="P38" s="91">
        <f t="shared" si="17"/>
        <v>0</v>
      </c>
      <c r="Q38" s="43">
        <f t="shared" si="15"/>
        <v>0</v>
      </c>
    </row>
    <row r="39" spans="1:17" ht="12.75" customHeight="1" outlineLevel="1" x14ac:dyDescent="0.25">
      <c r="A39" s="1"/>
      <c r="B39" s="1" t="str">
        <f>'3. Fixed Operating Expenses'!B12</f>
        <v>Contract Labor</v>
      </c>
      <c r="C39" s="1"/>
      <c r="D39" s="36"/>
      <c r="E39" s="43">
        <f>'3. Fixed Operating Expenses'!K12/12</f>
        <v>0</v>
      </c>
      <c r="F39" s="91">
        <f t="shared" ref="F39:P39" si="18">E39</f>
        <v>0</v>
      </c>
      <c r="G39" s="91">
        <f t="shared" si="18"/>
        <v>0</v>
      </c>
      <c r="H39" s="91">
        <f t="shared" si="18"/>
        <v>0</v>
      </c>
      <c r="I39" s="91">
        <f t="shared" si="18"/>
        <v>0</v>
      </c>
      <c r="J39" s="91">
        <f t="shared" si="18"/>
        <v>0</v>
      </c>
      <c r="K39" s="91">
        <f t="shared" si="18"/>
        <v>0</v>
      </c>
      <c r="L39" s="91">
        <f t="shared" si="18"/>
        <v>0</v>
      </c>
      <c r="M39" s="91">
        <f t="shared" si="18"/>
        <v>0</v>
      </c>
      <c r="N39" s="91">
        <f t="shared" si="18"/>
        <v>0</v>
      </c>
      <c r="O39" s="91">
        <f t="shared" si="18"/>
        <v>0</v>
      </c>
      <c r="P39" s="91">
        <f t="shared" si="18"/>
        <v>0</v>
      </c>
      <c r="Q39" s="43">
        <f t="shared" si="15"/>
        <v>0</v>
      </c>
    </row>
    <row r="40" spans="1:17" ht="12.75" customHeight="1" outlineLevel="1" x14ac:dyDescent="0.25">
      <c r="A40" s="1"/>
      <c r="B40" s="1" t="str">
        <f>'3. Fixed Operating Expenses'!B13</f>
        <v>Conferences &amp; Seminars</v>
      </c>
      <c r="C40" s="1"/>
      <c r="D40" s="36"/>
      <c r="E40" s="43">
        <f>'3. Fixed Operating Expenses'!K13/12</f>
        <v>0</v>
      </c>
      <c r="F40" s="91">
        <f t="shared" ref="F40:P40" si="19">E40</f>
        <v>0</v>
      </c>
      <c r="G40" s="91">
        <f t="shared" si="19"/>
        <v>0</v>
      </c>
      <c r="H40" s="91">
        <f t="shared" si="19"/>
        <v>0</v>
      </c>
      <c r="I40" s="91">
        <f t="shared" si="19"/>
        <v>0</v>
      </c>
      <c r="J40" s="91">
        <f t="shared" si="19"/>
        <v>0</v>
      </c>
      <c r="K40" s="91">
        <f t="shared" si="19"/>
        <v>0</v>
      </c>
      <c r="L40" s="91">
        <f t="shared" si="19"/>
        <v>0</v>
      </c>
      <c r="M40" s="91">
        <f t="shared" si="19"/>
        <v>0</v>
      </c>
      <c r="N40" s="91">
        <f t="shared" si="19"/>
        <v>0</v>
      </c>
      <c r="O40" s="91">
        <f t="shared" si="19"/>
        <v>0</v>
      </c>
      <c r="P40" s="91">
        <f t="shared" si="19"/>
        <v>0</v>
      </c>
      <c r="Q40" s="43">
        <f t="shared" si="15"/>
        <v>0</v>
      </c>
    </row>
    <row r="41" spans="1:17" ht="12.75" customHeight="1" outlineLevel="1" x14ac:dyDescent="0.25">
      <c r="A41" s="1"/>
      <c r="B41" s="1" t="str">
        <f>'3. Fixed Operating Expenses'!B14</f>
        <v>Customer Discounts and Refunds</v>
      </c>
      <c r="C41" s="1"/>
      <c r="D41" s="36"/>
      <c r="E41" s="43">
        <f>'3. Fixed Operating Expenses'!K14/12</f>
        <v>0</v>
      </c>
      <c r="F41" s="91">
        <f t="shared" ref="F41:P41" si="20">E41</f>
        <v>0</v>
      </c>
      <c r="G41" s="91">
        <f t="shared" si="20"/>
        <v>0</v>
      </c>
      <c r="H41" s="91">
        <f t="shared" si="20"/>
        <v>0</v>
      </c>
      <c r="I41" s="91">
        <f t="shared" si="20"/>
        <v>0</v>
      </c>
      <c r="J41" s="91">
        <f t="shared" si="20"/>
        <v>0</v>
      </c>
      <c r="K41" s="91">
        <f t="shared" si="20"/>
        <v>0</v>
      </c>
      <c r="L41" s="91">
        <f t="shared" si="20"/>
        <v>0</v>
      </c>
      <c r="M41" s="91">
        <f t="shared" si="20"/>
        <v>0</v>
      </c>
      <c r="N41" s="91">
        <f t="shared" si="20"/>
        <v>0</v>
      </c>
      <c r="O41" s="91">
        <f t="shared" si="20"/>
        <v>0</v>
      </c>
      <c r="P41" s="91">
        <f t="shared" si="20"/>
        <v>0</v>
      </c>
      <c r="Q41" s="43">
        <f t="shared" si="15"/>
        <v>0</v>
      </c>
    </row>
    <row r="42" spans="1:17" ht="12.75" customHeight="1" outlineLevel="1" x14ac:dyDescent="0.25">
      <c r="A42" s="1"/>
      <c r="B42" s="1" t="str">
        <f>'3. Fixed Operating Expenses'!B15</f>
        <v>Dues and Subscriptions</v>
      </c>
      <c r="C42" s="1"/>
      <c r="D42" s="36"/>
      <c r="E42" s="43">
        <f>'3. Fixed Operating Expenses'!K15/12</f>
        <v>0</v>
      </c>
      <c r="F42" s="91">
        <f t="shared" ref="F42:P42" si="21">E42</f>
        <v>0</v>
      </c>
      <c r="G42" s="91">
        <f t="shared" si="21"/>
        <v>0</v>
      </c>
      <c r="H42" s="91">
        <f t="shared" si="21"/>
        <v>0</v>
      </c>
      <c r="I42" s="91">
        <f t="shared" si="21"/>
        <v>0</v>
      </c>
      <c r="J42" s="91">
        <f t="shared" si="21"/>
        <v>0</v>
      </c>
      <c r="K42" s="91">
        <f t="shared" si="21"/>
        <v>0</v>
      </c>
      <c r="L42" s="91">
        <f t="shared" si="21"/>
        <v>0</v>
      </c>
      <c r="M42" s="91">
        <f t="shared" si="21"/>
        <v>0</v>
      </c>
      <c r="N42" s="91">
        <f t="shared" si="21"/>
        <v>0</v>
      </c>
      <c r="O42" s="91">
        <f t="shared" si="21"/>
        <v>0</v>
      </c>
      <c r="P42" s="91">
        <f t="shared" si="21"/>
        <v>0</v>
      </c>
      <c r="Q42" s="43">
        <f t="shared" si="15"/>
        <v>0</v>
      </c>
    </row>
    <row r="43" spans="1:17" ht="12.75" customHeight="1" outlineLevel="1" x14ac:dyDescent="0.25">
      <c r="A43" s="1"/>
      <c r="B43" s="1" t="str">
        <f>'3. Fixed Operating Expenses'!B16</f>
        <v>Miscellaneous</v>
      </c>
      <c r="C43" s="1"/>
      <c r="D43" s="36"/>
      <c r="E43" s="43">
        <f>'3. Fixed Operating Expenses'!K16/12</f>
        <v>0</v>
      </c>
      <c r="F43" s="91">
        <f t="shared" ref="F43:P43" si="22">E43</f>
        <v>0</v>
      </c>
      <c r="G43" s="91">
        <f t="shared" si="22"/>
        <v>0</v>
      </c>
      <c r="H43" s="91">
        <f t="shared" si="22"/>
        <v>0</v>
      </c>
      <c r="I43" s="91">
        <f t="shared" si="22"/>
        <v>0</v>
      </c>
      <c r="J43" s="91">
        <f t="shared" si="22"/>
        <v>0</v>
      </c>
      <c r="K43" s="91">
        <f t="shared" si="22"/>
        <v>0</v>
      </c>
      <c r="L43" s="91">
        <f t="shared" si="22"/>
        <v>0</v>
      </c>
      <c r="M43" s="91">
        <f t="shared" si="22"/>
        <v>0</v>
      </c>
      <c r="N43" s="91">
        <f t="shared" si="22"/>
        <v>0</v>
      </c>
      <c r="O43" s="91">
        <f t="shared" si="22"/>
        <v>0</v>
      </c>
      <c r="P43" s="91">
        <f t="shared" si="22"/>
        <v>0</v>
      </c>
      <c r="Q43" s="43">
        <f t="shared" si="15"/>
        <v>0</v>
      </c>
    </row>
    <row r="44" spans="1:17" ht="12.75" customHeight="1" outlineLevel="1" x14ac:dyDescent="0.25">
      <c r="A44" s="1"/>
      <c r="B44" s="1" t="str">
        <f>'3. Fixed Operating Expenses'!B17</f>
        <v>Insurance (Liability and Property)</v>
      </c>
      <c r="C44" s="1"/>
      <c r="D44" s="36"/>
      <c r="E44" s="43">
        <f>'3. Fixed Operating Expenses'!K17/12</f>
        <v>0</v>
      </c>
      <c r="F44" s="91">
        <f t="shared" ref="F44:P44" si="23">E44</f>
        <v>0</v>
      </c>
      <c r="G44" s="91">
        <f t="shared" si="23"/>
        <v>0</v>
      </c>
      <c r="H44" s="91">
        <f t="shared" si="23"/>
        <v>0</v>
      </c>
      <c r="I44" s="91">
        <f t="shared" si="23"/>
        <v>0</v>
      </c>
      <c r="J44" s="91">
        <f t="shared" si="23"/>
        <v>0</v>
      </c>
      <c r="K44" s="91">
        <f t="shared" si="23"/>
        <v>0</v>
      </c>
      <c r="L44" s="91">
        <f t="shared" si="23"/>
        <v>0</v>
      </c>
      <c r="M44" s="91">
        <f t="shared" si="23"/>
        <v>0</v>
      </c>
      <c r="N44" s="91">
        <f t="shared" si="23"/>
        <v>0</v>
      </c>
      <c r="O44" s="91">
        <f t="shared" si="23"/>
        <v>0</v>
      </c>
      <c r="P44" s="91">
        <f t="shared" si="23"/>
        <v>0</v>
      </c>
      <c r="Q44" s="43">
        <f t="shared" si="15"/>
        <v>0</v>
      </c>
    </row>
    <row r="45" spans="1:17" ht="12.75" customHeight="1" outlineLevel="1" x14ac:dyDescent="0.25">
      <c r="A45" s="1"/>
      <c r="B45" s="1" t="str">
        <f>'3. Fixed Operating Expenses'!B18</f>
        <v>Licenses/Fees/Permits</v>
      </c>
      <c r="C45" s="1"/>
      <c r="D45" s="36"/>
      <c r="E45" s="43">
        <f>'3. Fixed Operating Expenses'!K18/12</f>
        <v>0</v>
      </c>
      <c r="F45" s="91">
        <f t="shared" ref="F45:P45" si="24">E45</f>
        <v>0</v>
      </c>
      <c r="G45" s="91">
        <f t="shared" si="24"/>
        <v>0</v>
      </c>
      <c r="H45" s="91">
        <f t="shared" si="24"/>
        <v>0</v>
      </c>
      <c r="I45" s="91">
        <f t="shared" si="24"/>
        <v>0</v>
      </c>
      <c r="J45" s="91">
        <f t="shared" si="24"/>
        <v>0</v>
      </c>
      <c r="K45" s="91">
        <f t="shared" si="24"/>
        <v>0</v>
      </c>
      <c r="L45" s="91">
        <f t="shared" si="24"/>
        <v>0</v>
      </c>
      <c r="M45" s="91">
        <f t="shared" si="24"/>
        <v>0</v>
      </c>
      <c r="N45" s="91">
        <f t="shared" si="24"/>
        <v>0</v>
      </c>
      <c r="O45" s="91">
        <f t="shared" si="24"/>
        <v>0</v>
      </c>
      <c r="P45" s="91">
        <f t="shared" si="24"/>
        <v>0</v>
      </c>
      <c r="Q45" s="43">
        <f t="shared" si="15"/>
        <v>0</v>
      </c>
    </row>
    <row r="46" spans="1:17" ht="12.75" customHeight="1" outlineLevel="1" x14ac:dyDescent="0.25">
      <c r="A46" s="1"/>
      <c r="B46" s="1" t="str">
        <f>'3. Fixed Operating Expenses'!B19</f>
        <v>Legal and Professional Fees</v>
      </c>
      <c r="C46" s="1"/>
      <c r="D46" s="36"/>
      <c r="E46" s="43">
        <f>'3. Fixed Operating Expenses'!K19/12</f>
        <v>0</v>
      </c>
      <c r="F46" s="91">
        <f t="shared" ref="F46:P46" si="25">E46</f>
        <v>0</v>
      </c>
      <c r="G46" s="91">
        <f t="shared" si="25"/>
        <v>0</v>
      </c>
      <c r="H46" s="91">
        <f t="shared" si="25"/>
        <v>0</v>
      </c>
      <c r="I46" s="91">
        <f t="shared" si="25"/>
        <v>0</v>
      </c>
      <c r="J46" s="91">
        <f t="shared" si="25"/>
        <v>0</v>
      </c>
      <c r="K46" s="91">
        <f t="shared" si="25"/>
        <v>0</v>
      </c>
      <c r="L46" s="91">
        <f t="shared" si="25"/>
        <v>0</v>
      </c>
      <c r="M46" s="91">
        <f t="shared" si="25"/>
        <v>0</v>
      </c>
      <c r="N46" s="91">
        <f t="shared" si="25"/>
        <v>0</v>
      </c>
      <c r="O46" s="91">
        <f t="shared" si="25"/>
        <v>0</v>
      </c>
      <c r="P46" s="91">
        <f t="shared" si="25"/>
        <v>0</v>
      </c>
      <c r="Q46" s="43">
        <f t="shared" si="15"/>
        <v>0</v>
      </c>
    </row>
    <row r="47" spans="1:17" ht="12.75" customHeight="1" outlineLevel="1" x14ac:dyDescent="0.25">
      <c r="A47" s="1"/>
      <c r="B47" s="1" t="str">
        <f>'3. Fixed Operating Expenses'!B20</f>
        <v>Office Expenses &amp; Supplies</v>
      </c>
      <c r="C47" s="1"/>
      <c r="D47" s="36"/>
      <c r="E47" s="43">
        <f>'3. Fixed Operating Expenses'!K20/12</f>
        <v>0</v>
      </c>
      <c r="F47" s="91">
        <f t="shared" ref="F47:P47" si="26">E47</f>
        <v>0</v>
      </c>
      <c r="G47" s="91">
        <f t="shared" si="26"/>
        <v>0</v>
      </c>
      <c r="H47" s="91">
        <f t="shared" si="26"/>
        <v>0</v>
      </c>
      <c r="I47" s="91">
        <f t="shared" si="26"/>
        <v>0</v>
      </c>
      <c r="J47" s="91">
        <f t="shared" si="26"/>
        <v>0</v>
      </c>
      <c r="K47" s="91">
        <f t="shared" si="26"/>
        <v>0</v>
      </c>
      <c r="L47" s="91">
        <f t="shared" si="26"/>
        <v>0</v>
      </c>
      <c r="M47" s="91">
        <f t="shared" si="26"/>
        <v>0</v>
      </c>
      <c r="N47" s="91">
        <f t="shared" si="26"/>
        <v>0</v>
      </c>
      <c r="O47" s="91">
        <f t="shared" si="26"/>
        <v>0</v>
      </c>
      <c r="P47" s="91">
        <f t="shared" si="26"/>
        <v>0</v>
      </c>
      <c r="Q47" s="43">
        <f t="shared" si="15"/>
        <v>0</v>
      </c>
    </row>
    <row r="48" spans="1:17" ht="12.75" customHeight="1" outlineLevel="1" x14ac:dyDescent="0.25">
      <c r="A48" s="1"/>
      <c r="B48" s="1" t="str">
        <f>'3. Fixed Operating Expenses'!B21</f>
        <v>Postage and Delivery</v>
      </c>
      <c r="C48" s="1"/>
      <c r="D48" s="36"/>
      <c r="E48" s="43">
        <f>'3. Fixed Operating Expenses'!K21/12</f>
        <v>0</v>
      </c>
      <c r="F48" s="91">
        <f t="shared" ref="F48:P48" si="27">E48</f>
        <v>0</v>
      </c>
      <c r="G48" s="91">
        <f t="shared" si="27"/>
        <v>0</v>
      </c>
      <c r="H48" s="91">
        <f t="shared" si="27"/>
        <v>0</v>
      </c>
      <c r="I48" s="91">
        <f t="shared" si="27"/>
        <v>0</v>
      </c>
      <c r="J48" s="91">
        <f t="shared" si="27"/>
        <v>0</v>
      </c>
      <c r="K48" s="91">
        <f t="shared" si="27"/>
        <v>0</v>
      </c>
      <c r="L48" s="91">
        <f t="shared" si="27"/>
        <v>0</v>
      </c>
      <c r="M48" s="91">
        <f t="shared" si="27"/>
        <v>0</v>
      </c>
      <c r="N48" s="91">
        <f t="shared" si="27"/>
        <v>0</v>
      </c>
      <c r="O48" s="91">
        <f t="shared" si="27"/>
        <v>0</v>
      </c>
      <c r="P48" s="91">
        <f t="shared" si="27"/>
        <v>0</v>
      </c>
      <c r="Q48" s="43">
        <f t="shared" si="15"/>
        <v>0</v>
      </c>
    </row>
    <row r="49" spans="1:17" ht="12.75" customHeight="1" outlineLevel="1" x14ac:dyDescent="0.25">
      <c r="A49" s="1"/>
      <c r="B49" s="1" t="str">
        <f>'3. Fixed Operating Expenses'!B22</f>
        <v>Lease/Rent on Biz Property</v>
      </c>
      <c r="C49" s="1"/>
      <c r="D49" s="36"/>
      <c r="E49" s="43">
        <f>'3. Fixed Operating Expenses'!K22/12</f>
        <v>0</v>
      </c>
      <c r="F49" s="91">
        <f t="shared" ref="F49:P49" si="28">E49</f>
        <v>0</v>
      </c>
      <c r="G49" s="91">
        <f t="shared" si="28"/>
        <v>0</v>
      </c>
      <c r="H49" s="91">
        <f t="shared" si="28"/>
        <v>0</v>
      </c>
      <c r="I49" s="91">
        <f t="shared" si="28"/>
        <v>0</v>
      </c>
      <c r="J49" s="91">
        <f t="shared" si="28"/>
        <v>0</v>
      </c>
      <c r="K49" s="91">
        <f t="shared" si="28"/>
        <v>0</v>
      </c>
      <c r="L49" s="91">
        <f t="shared" si="28"/>
        <v>0</v>
      </c>
      <c r="M49" s="91">
        <f t="shared" si="28"/>
        <v>0</v>
      </c>
      <c r="N49" s="91">
        <f t="shared" si="28"/>
        <v>0</v>
      </c>
      <c r="O49" s="91">
        <f t="shared" si="28"/>
        <v>0</v>
      </c>
      <c r="P49" s="91">
        <f t="shared" si="28"/>
        <v>0</v>
      </c>
      <c r="Q49" s="43">
        <f t="shared" si="15"/>
        <v>0</v>
      </c>
    </row>
    <row r="50" spans="1:17" ht="12.75" customHeight="1" outlineLevel="1" x14ac:dyDescent="0.25">
      <c r="A50" s="1"/>
      <c r="B50" s="1" t="str">
        <f>'3. Fixed Operating Expenses'!B23</f>
        <v>Maintenance on Biz Property</v>
      </c>
      <c r="C50" s="1"/>
      <c r="D50" s="36"/>
      <c r="E50" s="43">
        <f>'3. Fixed Operating Expenses'!K23/12</f>
        <v>0</v>
      </c>
      <c r="F50" s="91">
        <f t="shared" ref="F50:P50" si="29">E50</f>
        <v>0</v>
      </c>
      <c r="G50" s="91">
        <f t="shared" si="29"/>
        <v>0</v>
      </c>
      <c r="H50" s="91">
        <f t="shared" si="29"/>
        <v>0</v>
      </c>
      <c r="I50" s="91">
        <f t="shared" si="29"/>
        <v>0</v>
      </c>
      <c r="J50" s="91">
        <f t="shared" si="29"/>
        <v>0</v>
      </c>
      <c r="K50" s="91">
        <f t="shared" si="29"/>
        <v>0</v>
      </c>
      <c r="L50" s="91">
        <f t="shared" si="29"/>
        <v>0</v>
      </c>
      <c r="M50" s="91">
        <f t="shared" si="29"/>
        <v>0</v>
      </c>
      <c r="N50" s="91">
        <f t="shared" si="29"/>
        <v>0</v>
      </c>
      <c r="O50" s="91">
        <f t="shared" si="29"/>
        <v>0</v>
      </c>
      <c r="P50" s="91">
        <f t="shared" si="29"/>
        <v>0</v>
      </c>
      <c r="Q50" s="43">
        <f t="shared" si="15"/>
        <v>0</v>
      </c>
    </row>
    <row r="51" spans="1:17" ht="12.75" customHeight="1" outlineLevel="1" x14ac:dyDescent="0.25">
      <c r="A51" s="1"/>
      <c r="B51" s="1" t="str">
        <f>'3. Fixed Operating Expenses'!B24</f>
        <v>Sales &amp; Marketing</v>
      </c>
      <c r="C51" s="1"/>
      <c r="D51" s="36"/>
      <c r="E51" s="43">
        <f>'3. Fixed Operating Expenses'!K24/12</f>
        <v>0</v>
      </c>
      <c r="F51" s="91">
        <f t="shared" ref="F51:P51" si="30">E51</f>
        <v>0</v>
      </c>
      <c r="G51" s="91">
        <f t="shared" si="30"/>
        <v>0</v>
      </c>
      <c r="H51" s="91">
        <f t="shared" si="30"/>
        <v>0</v>
      </c>
      <c r="I51" s="91">
        <f t="shared" si="30"/>
        <v>0</v>
      </c>
      <c r="J51" s="91">
        <f t="shared" si="30"/>
        <v>0</v>
      </c>
      <c r="K51" s="91">
        <f t="shared" si="30"/>
        <v>0</v>
      </c>
      <c r="L51" s="91">
        <f t="shared" si="30"/>
        <v>0</v>
      </c>
      <c r="M51" s="91">
        <f t="shared" si="30"/>
        <v>0</v>
      </c>
      <c r="N51" s="91">
        <f t="shared" si="30"/>
        <v>0</v>
      </c>
      <c r="O51" s="91">
        <f t="shared" si="30"/>
        <v>0</v>
      </c>
      <c r="P51" s="91">
        <f t="shared" si="30"/>
        <v>0</v>
      </c>
      <c r="Q51" s="43">
        <f t="shared" si="15"/>
        <v>0</v>
      </c>
    </row>
    <row r="52" spans="1:17" ht="12.75" customHeight="1" outlineLevel="1" x14ac:dyDescent="0.25">
      <c r="A52" s="1"/>
      <c r="B52" s="1" t="str">
        <f>'3. Fixed Operating Expenses'!B25</f>
        <v>Taxes-Other</v>
      </c>
      <c r="C52" s="1"/>
      <c r="D52" s="36"/>
      <c r="E52" s="43">
        <f>'3. Fixed Operating Expenses'!K25/12</f>
        <v>0</v>
      </c>
      <c r="F52" s="91">
        <f t="shared" ref="F52:P52" si="31">E52</f>
        <v>0</v>
      </c>
      <c r="G52" s="91">
        <f t="shared" si="31"/>
        <v>0</v>
      </c>
      <c r="H52" s="91">
        <f t="shared" si="31"/>
        <v>0</v>
      </c>
      <c r="I52" s="91">
        <f t="shared" si="31"/>
        <v>0</v>
      </c>
      <c r="J52" s="91">
        <f t="shared" si="31"/>
        <v>0</v>
      </c>
      <c r="K52" s="91">
        <f t="shared" si="31"/>
        <v>0</v>
      </c>
      <c r="L52" s="91">
        <f t="shared" si="31"/>
        <v>0</v>
      </c>
      <c r="M52" s="91">
        <f t="shared" si="31"/>
        <v>0</v>
      </c>
      <c r="N52" s="91">
        <f t="shared" si="31"/>
        <v>0</v>
      </c>
      <c r="O52" s="91">
        <f t="shared" si="31"/>
        <v>0</v>
      </c>
      <c r="P52" s="91">
        <f t="shared" si="31"/>
        <v>0</v>
      </c>
      <c r="Q52" s="43">
        <f t="shared" si="15"/>
        <v>0</v>
      </c>
    </row>
    <row r="53" spans="1:17" ht="12.75" customHeight="1" outlineLevel="1" x14ac:dyDescent="0.25">
      <c r="A53" s="1"/>
      <c r="B53" s="1" t="str">
        <f>'3. Fixed Operating Expenses'!B26</f>
        <v>Telephone and Communications</v>
      </c>
      <c r="C53" s="1"/>
      <c r="D53" s="36"/>
      <c r="E53" s="43">
        <f>'3. Fixed Operating Expenses'!K26/12</f>
        <v>0</v>
      </c>
      <c r="F53" s="91">
        <f t="shared" ref="F53:P53" si="32">E53</f>
        <v>0</v>
      </c>
      <c r="G53" s="91">
        <f t="shared" si="32"/>
        <v>0</v>
      </c>
      <c r="H53" s="91">
        <f t="shared" si="32"/>
        <v>0</v>
      </c>
      <c r="I53" s="91">
        <f t="shared" si="32"/>
        <v>0</v>
      </c>
      <c r="J53" s="91">
        <f t="shared" si="32"/>
        <v>0</v>
      </c>
      <c r="K53" s="91">
        <f t="shared" si="32"/>
        <v>0</v>
      </c>
      <c r="L53" s="91">
        <f t="shared" si="32"/>
        <v>0</v>
      </c>
      <c r="M53" s="91">
        <f t="shared" si="32"/>
        <v>0</v>
      </c>
      <c r="N53" s="91">
        <f t="shared" si="32"/>
        <v>0</v>
      </c>
      <c r="O53" s="91">
        <f t="shared" si="32"/>
        <v>0</v>
      </c>
      <c r="P53" s="91">
        <f t="shared" si="32"/>
        <v>0</v>
      </c>
      <c r="Q53" s="43">
        <f t="shared" si="15"/>
        <v>0</v>
      </c>
    </row>
    <row r="54" spans="1:17" ht="12.75" customHeight="1" outlineLevel="1" x14ac:dyDescent="0.25">
      <c r="A54" s="1"/>
      <c r="B54" s="1" t="str">
        <f>'3. Fixed Operating Expenses'!B27</f>
        <v>Travel</v>
      </c>
      <c r="C54" s="1"/>
      <c r="D54" s="36"/>
      <c r="E54" s="43">
        <f>'3. Fixed Operating Expenses'!K27/12</f>
        <v>0</v>
      </c>
      <c r="F54" s="91">
        <f t="shared" ref="F54:P54" si="33">E54</f>
        <v>0</v>
      </c>
      <c r="G54" s="91">
        <f t="shared" si="33"/>
        <v>0</v>
      </c>
      <c r="H54" s="91">
        <f t="shared" si="33"/>
        <v>0</v>
      </c>
      <c r="I54" s="91">
        <f t="shared" si="33"/>
        <v>0</v>
      </c>
      <c r="J54" s="91">
        <f t="shared" si="33"/>
        <v>0</v>
      </c>
      <c r="K54" s="91">
        <f t="shared" si="33"/>
        <v>0</v>
      </c>
      <c r="L54" s="91">
        <f t="shared" si="33"/>
        <v>0</v>
      </c>
      <c r="M54" s="91">
        <f t="shared" si="33"/>
        <v>0</v>
      </c>
      <c r="N54" s="91">
        <f t="shared" si="33"/>
        <v>0</v>
      </c>
      <c r="O54" s="91">
        <f t="shared" si="33"/>
        <v>0</v>
      </c>
      <c r="P54" s="91">
        <f t="shared" si="33"/>
        <v>0</v>
      </c>
      <c r="Q54" s="43">
        <f t="shared" si="15"/>
        <v>0</v>
      </c>
    </row>
    <row r="55" spans="1:17" ht="12.75" customHeight="1" outlineLevel="1" thickBot="1" x14ac:dyDescent="0.3">
      <c r="A55" s="1"/>
      <c r="B55" s="1" t="str">
        <f>'3. Fixed Operating Expenses'!B28</f>
        <v>Utilities</v>
      </c>
      <c r="C55" s="1"/>
      <c r="D55" s="36"/>
      <c r="E55" s="47">
        <f>'3. Fixed Operating Expenses'!K28/12</f>
        <v>0</v>
      </c>
      <c r="F55" s="47">
        <f t="shared" ref="F55:P55" si="34">E55</f>
        <v>0</v>
      </c>
      <c r="G55" s="47">
        <f t="shared" si="34"/>
        <v>0</v>
      </c>
      <c r="H55" s="47">
        <f t="shared" si="34"/>
        <v>0</v>
      </c>
      <c r="I55" s="47">
        <f t="shared" si="34"/>
        <v>0</v>
      </c>
      <c r="J55" s="47">
        <f t="shared" si="34"/>
        <v>0</v>
      </c>
      <c r="K55" s="47">
        <f t="shared" si="34"/>
        <v>0</v>
      </c>
      <c r="L55" s="47">
        <f t="shared" si="34"/>
        <v>0</v>
      </c>
      <c r="M55" s="47">
        <f t="shared" si="34"/>
        <v>0</v>
      </c>
      <c r="N55" s="47">
        <f t="shared" si="34"/>
        <v>0</v>
      </c>
      <c r="O55" s="47">
        <f t="shared" si="34"/>
        <v>0</v>
      </c>
      <c r="P55" s="47">
        <f t="shared" si="34"/>
        <v>0</v>
      </c>
      <c r="Q55" s="47">
        <f t="shared" si="15"/>
        <v>0</v>
      </c>
    </row>
    <row r="56" spans="1:17" ht="12.75" customHeight="1" x14ac:dyDescent="0.25">
      <c r="A56" s="1" t="s">
        <v>109</v>
      </c>
      <c r="B56" s="1"/>
      <c r="C56" s="1"/>
      <c r="D56" s="36"/>
      <c r="E56" s="43">
        <f t="shared" ref="E56:Q56" si="35">SUM(E36:E55)</f>
        <v>0</v>
      </c>
      <c r="F56" s="43">
        <f t="shared" si="35"/>
        <v>0</v>
      </c>
      <c r="G56" s="43">
        <f t="shared" si="35"/>
        <v>0</v>
      </c>
      <c r="H56" s="43">
        <f t="shared" si="35"/>
        <v>0</v>
      </c>
      <c r="I56" s="43">
        <f t="shared" si="35"/>
        <v>0</v>
      </c>
      <c r="J56" s="43">
        <f t="shared" si="35"/>
        <v>0</v>
      </c>
      <c r="K56" s="43">
        <f t="shared" si="35"/>
        <v>0</v>
      </c>
      <c r="L56" s="43">
        <f t="shared" si="35"/>
        <v>0</v>
      </c>
      <c r="M56" s="43">
        <f t="shared" si="35"/>
        <v>0</v>
      </c>
      <c r="N56" s="43">
        <f t="shared" si="35"/>
        <v>0</v>
      </c>
      <c r="O56" s="43">
        <f t="shared" si="35"/>
        <v>0</v>
      </c>
      <c r="P56" s="43">
        <f t="shared" si="35"/>
        <v>0</v>
      </c>
      <c r="Q56" s="43">
        <f t="shared" si="35"/>
        <v>0</v>
      </c>
    </row>
    <row r="57" spans="1:17" ht="12.75" customHeight="1" x14ac:dyDescent="0.25">
      <c r="A57" s="1"/>
      <c r="B57" s="1"/>
      <c r="C57" s="1"/>
      <c r="D57" s="36"/>
      <c r="E57" s="43"/>
      <c r="F57" s="43"/>
      <c r="G57" s="43"/>
      <c r="H57" s="43"/>
      <c r="I57" s="43"/>
      <c r="J57" s="43"/>
      <c r="K57" s="43"/>
      <c r="L57" s="43"/>
      <c r="M57" s="43"/>
      <c r="N57" s="43"/>
      <c r="O57" s="43"/>
      <c r="P57" s="43"/>
      <c r="Q57" s="43"/>
    </row>
    <row r="58" spans="1:17" ht="12.75" customHeight="1" outlineLevel="1" x14ac:dyDescent="0.25">
      <c r="A58" s="1" t="s">
        <v>90</v>
      </c>
      <c r="B58" s="1"/>
      <c r="C58" s="1"/>
      <c r="D58" s="36"/>
      <c r="E58" s="43"/>
      <c r="F58" s="43"/>
      <c r="G58" s="43"/>
      <c r="H58" s="43"/>
      <c r="I58" s="43"/>
      <c r="J58" s="43"/>
      <c r="K58" s="43"/>
      <c r="L58" s="43"/>
      <c r="M58" s="43"/>
      <c r="N58" s="43"/>
      <c r="O58" s="43"/>
      <c r="P58" s="43"/>
      <c r="Q58" s="43"/>
    </row>
    <row r="59" spans="1:17" ht="12.75" customHeight="1" outlineLevel="1" x14ac:dyDescent="0.25">
      <c r="A59" s="1"/>
      <c r="B59" s="1" t="s">
        <v>247</v>
      </c>
      <c r="C59" s="1"/>
      <c r="D59" s="36"/>
      <c r="E59" s="43">
        <f>IF('6. Cash Receipts-Disbursements'!$G$28&gt;2,'6. Cash Receipts-Disbursements'!$K$28,0)</f>
        <v>0</v>
      </c>
      <c r="F59" s="43">
        <f>IF('6. Cash Receipts-Disbursements'!$G$28&gt;2,'6. Cash Receipts-Disbursements'!$K$28,0)</f>
        <v>0</v>
      </c>
      <c r="G59" s="43">
        <f>IF('6. Cash Receipts-Disbursements'!$G$28&gt;2,'6. Cash Receipts-Disbursements'!$K$28,0)</f>
        <v>0</v>
      </c>
      <c r="H59" s="43">
        <f>IF('6. Cash Receipts-Disbursements'!$G$28&gt;2,'6. Cash Receipts-Disbursements'!$K$28,0)</f>
        <v>0</v>
      </c>
      <c r="I59" s="43">
        <f>IF('6. Cash Receipts-Disbursements'!$G$28&gt;2,'6. Cash Receipts-Disbursements'!$K$28,0)</f>
        <v>0</v>
      </c>
      <c r="J59" s="43">
        <f>IF('6. Cash Receipts-Disbursements'!$G$28&gt;2,'6. Cash Receipts-Disbursements'!$K$28,0)</f>
        <v>0</v>
      </c>
      <c r="K59" s="43">
        <f>IF('6. Cash Receipts-Disbursements'!$G$28&gt;2,'6. Cash Receipts-Disbursements'!$K$28,0)</f>
        <v>0</v>
      </c>
      <c r="L59" s="43">
        <f>IF('6. Cash Receipts-Disbursements'!$G$28&gt;2,'6. Cash Receipts-Disbursements'!$K$28,0)</f>
        <v>0</v>
      </c>
      <c r="M59" s="43">
        <f>IF('6. Cash Receipts-Disbursements'!$G$28&gt;2,'6. Cash Receipts-Disbursements'!$K$28,0)</f>
        <v>0</v>
      </c>
      <c r="N59" s="43">
        <f>IF('6. Cash Receipts-Disbursements'!$G$28&gt;2,'6. Cash Receipts-Disbursements'!$K$28,0)</f>
        <v>0</v>
      </c>
      <c r="O59" s="43">
        <f>IF('6. Cash Receipts-Disbursements'!$G$28&gt;2,'6. Cash Receipts-Disbursements'!$K$28,0)</f>
        <v>0</v>
      </c>
      <c r="P59" s="43">
        <f>IF('6. Cash Receipts-Disbursements'!$G$28&gt;2,'6. Cash Receipts-Disbursements'!$K$28,0)</f>
        <v>0</v>
      </c>
      <c r="Q59" s="43">
        <f>SUM(E59:P59)</f>
        <v>0</v>
      </c>
    </row>
    <row r="60" spans="1:17" ht="12.75" customHeight="1" outlineLevel="1" x14ac:dyDescent="0.25">
      <c r="A60" s="1"/>
      <c r="B60" s="1" t="s">
        <v>3</v>
      </c>
      <c r="C60" s="1"/>
      <c r="D60" s="36"/>
      <c r="E60" s="43">
        <f>'3. Fixed Operating Expenses'!G32</f>
        <v>0</v>
      </c>
      <c r="F60" s="43">
        <f t="shared" ref="F60:P60" si="36">E60</f>
        <v>0</v>
      </c>
      <c r="G60" s="43">
        <f t="shared" si="36"/>
        <v>0</v>
      </c>
      <c r="H60" s="43">
        <f t="shared" si="36"/>
        <v>0</v>
      </c>
      <c r="I60" s="43">
        <f t="shared" si="36"/>
        <v>0</v>
      </c>
      <c r="J60" s="43">
        <f t="shared" si="36"/>
        <v>0</v>
      </c>
      <c r="K60" s="43">
        <f t="shared" si="36"/>
        <v>0</v>
      </c>
      <c r="L60" s="43">
        <f t="shared" si="36"/>
        <v>0</v>
      </c>
      <c r="M60" s="43">
        <f t="shared" si="36"/>
        <v>0</v>
      </c>
      <c r="N60" s="43">
        <f t="shared" si="36"/>
        <v>0</v>
      </c>
      <c r="O60" s="43">
        <f t="shared" si="36"/>
        <v>0</v>
      </c>
      <c r="P60" s="43">
        <f t="shared" si="36"/>
        <v>0</v>
      </c>
      <c r="Q60" s="43">
        <f>SUM(E60:P60)</f>
        <v>0</v>
      </c>
    </row>
    <row r="61" spans="1:17" ht="12.75" customHeight="1" outlineLevel="1" x14ac:dyDescent="0.25">
      <c r="A61" s="1"/>
      <c r="B61" s="1" t="s">
        <v>91</v>
      </c>
      <c r="C61" s="1"/>
      <c r="D61" s="36"/>
      <c r="E61" s="43"/>
      <c r="F61" s="43"/>
      <c r="G61" s="43"/>
      <c r="H61" s="43"/>
      <c r="I61" s="43"/>
      <c r="J61" s="43"/>
      <c r="K61" s="43"/>
      <c r="L61" s="43"/>
      <c r="M61" s="43"/>
      <c r="N61" s="43"/>
      <c r="O61" s="43"/>
      <c r="P61" s="43"/>
      <c r="Q61" s="43"/>
    </row>
    <row r="62" spans="1:17" ht="12.75" customHeight="1" outlineLevel="1" x14ac:dyDescent="0.25">
      <c r="A62" s="1"/>
      <c r="B62" s="1"/>
      <c r="C62" s="1" t="str">
        <f>'1. Required Start-Up Funds'!$C$41</f>
        <v>Commercial Loan</v>
      </c>
      <c r="D62" s="36"/>
      <c r="E62" s="43">
        <f>'26. Amoritization Schedule'!G21</f>
        <v>0</v>
      </c>
      <c r="F62" s="43">
        <f>'26. Amoritization Schedule'!H21</f>
        <v>0</v>
      </c>
      <c r="G62" s="43">
        <f>'26. Amoritization Schedule'!I21</f>
        <v>0</v>
      </c>
      <c r="H62" s="43">
        <f>'26. Amoritization Schedule'!J21</f>
        <v>0</v>
      </c>
      <c r="I62" s="43">
        <f>'26. Amoritization Schedule'!K21</f>
        <v>0</v>
      </c>
      <c r="J62" s="43">
        <f>'26. Amoritization Schedule'!L21</f>
        <v>0</v>
      </c>
      <c r="K62" s="43">
        <f>'26. Amoritization Schedule'!M21</f>
        <v>0</v>
      </c>
      <c r="L62" s="43">
        <f>'26. Amoritization Schedule'!N21</f>
        <v>0</v>
      </c>
      <c r="M62" s="43">
        <f>'26. Amoritization Schedule'!O21</f>
        <v>0</v>
      </c>
      <c r="N62" s="43">
        <f>'26. Amoritization Schedule'!P21</f>
        <v>0</v>
      </c>
      <c r="O62" s="43">
        <f>'26. Amoritization Schedule'!Q21</f>
        <v>0</v>
      </c>
      <c r="P62" s="43">
        <f>'26. Amoritization Schedule'!R21</f>
        <v>0</v>
      </c>
      <c r="Q62" s="43">
        <f t="shared" ref="Q62:Q68" si="37">SUM(E62:P62)</f>
        <v>0</v>
      </c>
    </row>
    <row r="63" spans="1:17" ht="12.75" customHeight="1" outlineLevel="1" x14ac:dyDescent="0.25">
      <c r="A63" s="1"/>
      <c r="B63" s="1"/>
      <c r="C63" s="1" t="str">
        <f>'1. Required Start-Up Funds'!$C$42</f>
        <v>Commercial Mortgage</v>
      </c>
      <c r="D63" s="36"/>
      <c r="E63" s="43">
        <f>'26. Amoritization Schedule'!G48</f>
        <v>0</v>
      </c>
      <c r="F63" s="43">
        <f>'26. Amoritization Schedule'!H48</f>
        <v>0</v>
      </c>
      <c r="G63" s="43">
        <f>'26. Amoritization Schedule'!I48</f>
        <v>0</v>
      </c>
      <c r="H63" s="43">
        <f>'26. Amoritization Schedule'!J48</f>
        <v>0</v>
      </c>
      <c r="I63" s="43">
        <f>'26. Amoritization Schedule'!K48</f>
        <v>0</v>
      </c>
      <c r="J63" s="43">
        <f>'26. Amoritization Schedule'!L48</f>
        <v>0</v>
      </c>
      <c r="K63" s="43">
        <f>'26. Amoritization Schedule'!M48</f>
        <v>0</v>
      </c>
      <c r="L63" s="43">
        <f>'26. Amoritization Schedule'!N48</f>
        <v>0</v>
      </c>
      <c r="M63" s="43">
        <f>'26. Amoritization Schedule'!O48</f>
        <v>0</v>
      </c>
      <c r="N63" s="43">
        <f>'26. Amoritization Schedule'!P48</f>
        <v>0</v>
      </c>
      <c r="O63" s="43">
        <f>'26. Amoritization Schedule'!Q48</f>
        <v>0</v>
      </c>
      <c r="P63" s="43">
        <f>'26. Amoritization Schedule'!R48</f>
        <v>0</v>
      </c>
      <c r="Q63" s="43">
        <f t="shared" si="37"/>
        <v>0</v>
      </c>
    </row>
    <row r="64" spans="1:17" ht="12.75" customHeight="1" outlineLevel="1" x14ac:dyDescent="0.25">
      <c r="A64" s="1"/>
      <c r="B64" s="1"/>
      <c r="C64" s="1" t="s">
        <v>93</v>
      </c>
      <c r="D64" s="36"/>
      <c r="E64" s="43">
        <f>'14. Cash Flow Statement (3)'!E24</f>
        <v>0</v>
      </c>
      <c r="F64" s="43">
        <f>'14. Cash Flow Statement (3)'!F24</f>
        <v>0</v>
      </c>
      <c r="G64" s="43">
        <f>'14. Cash Flow Statement (3)'!G24</f>
        <v>0</v>
      </c>
      <c r="H64" s="43">
        <f>'14. Cash Flow Statement (3)'!H24</f>
        <v>0</v>
      </c>
      <c r="I64" s="43">
        <f>'14. Cash Flow Statement (3)'!I24</f>
        <v>0</v>
      </c>
      <c r="J64" s="43">
        <f>'14. Cash Flow Statement (3)'!J24</f>
        <v>0</v>
      </c>
      <c r="K64" s="43">
        <f>'14. Cash Flow Statement (3)'!K24</f>
        <v>0</v>
      </c>
      <c r="L64" s="43">
        <f>'14. Cash Flow Statement (3)'!L24</f>
        <v>0</v>
      </c>
      <c r="M64" s="43">
        <f>'14. Cash Flow Statement (3)'!M24</f>
        <v>0</v>
      </c>
      <c r="N64" s="43">
        <f>'14. Cash Flow Statement (3)'!N24</f>
        <v>0</v>
      </c>
      <c r="O64" s="43">
        <f>'14. Cash Flow Statement (3)'!O24</f>
        <v>0</v>
      </c>
      <c r="P64" s="43">
        <f>'14. Cash Flow Statement (3)'!P24</f>
        <v>0</v>
      </c>
      <c r="Q64" s="43">
        <f t="shared" si="37"/>
        <v>0</v>
      </c>
    </row>
    <row r="65" spans="1:17" ht="12.75" customHeight="1" outlineLevel="1" x14ac:dyDescent="0.25">
      <c r="A65" s="1"/>
      <c r="B65" s="1"/>
      <c r="C65" s="21" t="str">
        <f>'1. Required Start-Up Funds'!$C$43</f>
        <v>Family Loans</v>
      </c>
      <c r="D65" s="21"/>
      <c r="E65" s="43">
        <f>'26. Amoritization Schedule'!G75</f>
        <v>0</v>
      </c>
      <c r="F65" s="43">
        <f>'26. Amoritization Schedule'!H75</f>
        <v>0</v>
      </c>
      <c r="G65" s="43">
        <f>'26. Amoritization Schedule'!I75</f>
        <v>0</v>
      </c>
      <c r="H65" s="43">
        <f>'26. Amoritization Schedule'!J75</f>
        <v>0</v>
      </c>
      <c r="I65" s="43">
        <f>'26. Amoritization Schedule'!K75</f>
        <v>0</v>
      </c>
      <c r="J65" s="43">
        <f>'26. Amoritization Schedule'!L75</f>
        <v>0</v>
      </c>
      <c r="K65" s="43">
        <f>'26. Amoritization Schedule'!M75</f>
        <v>0</v>
      </c>
      <c r="L65" s="43">
        <f>'26. Amoritization Schedule'!N75</f>
        <v>0</v>
      </c>
      <c r="M65" s="43">
        <f>'26. Amoritization Schedule'!O75</f>
        <v>0</v>
      </c>
      <c r="N65" s="43">
        <f>'26. Amoritization Schedule'!P75</f>
        <v>0</v>
      </c>
      <c r="O65" s="43">
        <f>'26. Amoritization Schedule'!Q75</f>
        <v>0</v>
      </c>
      <c r="P65" s="43">
        <f>'26. Amoritization Schedule'!R75</f>
        <v>0</v>
      </c>
      <c r="Q65" s="43">
        <f t="shared" si="37"/>
        <v>0</v>
      </c>
    </row>
    <row r="66" spans="1:17" ht="12.75" customHeight="1" outlineLevel="1" x14ac:dyDescent="0.25">
      <c r="A66" s="1"/>
      <c r="B66" s="1"/>
      <c r="C66" s="21" t="str">
        <f>'1. Required Start-Up Funds'!$C$44</f>
        <v>CEI, FAME, etc.</v>
      </c>
      <c r="D66" s="21"/>
      <c r="E66" s="43">
        <f>'26. Amoritization Schedule'!G102</f>
        <v>0</v>
      </c>
      <c r="F66" s="43">
        <f>'26. Amoritization Schedule'!H102</f>
        <v>0</v>
      </c>
      <c r="G66" s="43">
        <f>'26. Amoritization Schedule'!I102</f>
        <v>0</v>
      </c>
      <c r="H66" s="43">
        <f>'26. Amoritization Schedule'!J102</f>
        <v>0</v>
      </c>
      <c r="I66" s="43">
        <f>'26. Amoritization Schedule'!K102</f>
        <v>0</v>
      </c>
      <c r="J66" s="43">
        <f>'26. Amoritization Schedule'!L102</f>
        <v>0</v>
      </c>
      <c r="K66" s="43">
        <f>'26. Amoritization Schedule'!M102</f>
        <v>0</v>
      </c>
      <c r="L66" s="43">
        <f>'26. Amoritization Schedule'!N102</f>
        <v>0</v>
      </c>
      <c r="M66" s="43">
        <f>'26. Amoritization Schedule'!O102</f>
        <v>0</v>
      </c>
      <c r="N66" s="43">
        <f>'26. Amoritization Schedule'!P102</f>
        <v>0</v>
      </c>
      <c r="O66" s="43">
        <f>'26. Amoritization Schedule'!Q102</f>
        <v>0</v>
      </c>
      <c r="P66" s="43">
        <f>'26. Amoritization Schedule'!R102</f>
        <v>0</v>
      </c>
      <c r="Q66" s="43">
        <f t="shared" si="37"/>
        <v>0</v>
      </c>
    </row>
    <row r="67" spans="1:17" ht="12.75" customHeight="1" outlineLevel="1" x14ac:dyDescent="0.25">
      <c r="A67" s="1"/>
      <c r="B67" s="1"/>
      <c r="C67" s="21" t="str">
        <f>'1. Required Start-Up Funds'!$C$45</f>
        <v>Other Bank Debt</v>
      </c>
      <c r="D67" s="21"/>
      <c r="E67" s="43">
        <f>'26. Amoritization Schedule'!G129</f>
        <v>0</v>
      </c>
      <c r="F67" s="43">
        <f>'26. Amoritization Schedule'!H129</f>
        <v>0</v>
      </c>
      <c r="G67" s="43">
        <f>'26. Amoritization Schedule'!I129</f>
        <v>0</v>
      </c>
      <c r="H67" s="43">
        <f>'26. Amoritization Schedule'!J129</f>
        <v>0</v>
      </c>
      <c r="I67" s="43">
        <f>'26. Amoritization Schedule'!K129</f>
        <v>0</v>
      </c>
      <c r="J67" s="43">
        <f>'26. Amoritization Schedule'!L129</f>
        <v>0</v>
      </c>
      <c r="K67" s="43">
        <f>'26. Amoritization Schedule'!M129</f>
        <v>0</v>
      </c>
      <c r="L67" s="43">
        <f>'26. Amoritization Schedule'!N129</f>
        <v>0</v>
      </c>
      <c r="M67" s="43">
        <f>'26. Amoritization Schedule'!O129</f>
        <v>0</v>
      </c>
      <c r="N67" s="43">
        <f>'26. Amoritization Schedule'!P129</f>
        <v>0</v>
      </c>
      <c r="O67" s="43">
        <f>'26. Amoritization Schedule'!Q129</f>
        <v>0</v>
      </c>
      <c r="P67" s="43">
        <f>'26. Amoritization Schedule'!R129</f>
        <v>0</v>
      </c>
      <c r="Q67" s="43">
        <f t="shared" si="37"/>
        <v>0</v>
      </c>
    </row>
    <row r="68" spans="1:17" ht="12.75" customHeight="1" outlineLevel="1" thickBot="1" x14ac:dyDescent="0.3">
      <c r="A68" s="1"/>
      <c r="B68" s="1" t="s">
        <v>126</v>
      </c>
      <c r="C68" s="1"/>
      <c r="D68" s="36"/>
      <c r="E68" s="47">
        <f>IF(E76&gt;0,(E75)*'6. Cash Receipts-Disbursements'!G25,0)</f>
        <v>0</v>
      </c>
      <c r="F68" s="47">
        <f>IF(F76&gt;0,IF(E76&lt;0,(F75-ABS(E76))*'6. Cash Receipts-Disbursements'!$G$25,'13. Income Statement (3)'!F75*'6. Cash Receipts-Disbursements'!$G$25),IF('13. Income Statement (3)'!E76&gt;0,-('13. Income Statement (3)'!E76*'6. Cash Receipts-Disbursements'!$G$25),0))</f>
        <v>0</v>
      </c>
      <c r="G68" s="47">
        <f>IF(G76&gt;0,IF(F76&lt;0,(G75-ABS(F76))*'6. Cash Receipts-Disbursements'!$G$25,'13. Income Statement (3)'!G75*'6. Cash Receipts-Disbursements'!$G$25),IF('13. Income Statement (3)'!F76&gt;0,-('13. Income Statement (3)'!F76*'6. Cash Receipts-Disbursements'!$G$25),0))</f>
        <v>0</v>
      </c>
      <c r="H68" s="47">
        <f>IF(H76&gt;0,IF(G76&lt;0,(H75-ABS(G76))*'6. Cash Receipts-Disbursements'!$G$25,'13. Income Statement (3)'!H75*'6. Cash Receipts-Disbursements'!$G$25),IF('13. Income Statement (3)'!G76&gt;0,-('13. Income Statement (3)'!G76*'6. Cash Receipts-Disbursements'!$G$25),0))</f>
        <v>0</v>
      </c>
      <c r="I68" s="47">
        <f>IF(I76&gt;0,IF(H76&lt;0,(I75-ABS(H76))*'6. Cash Receipts-Disbursements'!$G$25,'13. Income Statement (3)'!I75*'6. Cash Receipts-Disbursements'!$G$25),IF('13. Income Statement (3)'!H76&gt;0,-('13. Income Statement (3)'!H76*'6. Cash Receipts-Disbursements'!$G$25),0))</f>
        <v>0</v>
      </c>
      <c r="J68" s="47">
        <f>IF(J76&gt;0,IF(I76&lt;0,(J75-ABS(I76))*'6. Cash Receipts-Disbursements'!$G$25,'13. Income Statement (3)'!J75*'6. Cash Receipts-Disbursements'!$G$25),IF('13. Income Statement (3)'!I76&gt;0,-('13. Income Statement (3)'!I76*'6. Cash Receipts-Disbursements'!$G$25),0))</f>
        <v>0</v>
      </c>
      <c r="K68" s="47">
        <f>IF(K76&gt;0,IF(J76&lt;0,(K75-ABS(J76))*'6. Cash Receipts-Disbursements'!$G$25,'13. Income Statement (3)'!K75*'6. Cash Receipts-Disbursements'!$G$25),IF('13. Income Statement (3)'!J76&gt;0,-('13. Income Statement (3)'!J76*'6. Cash Receipts-Disbursements'!$G$25),0))</f>
        <v>0</v>
      </c>
      <c r="L68" s="47">
        <f>IF(L76&gt;0,IF(K76&lt;0,(L75-ABS(K76))*'6. Cash Receipts-Disbursements'!$G$25,'13. Income Statement (3)'!L75*'6. Cash Receipts-Disbursements'!$G$25),IF('13. Income Statement (3)'!K76&gt;0,-('13. Income Statement (3)'!K76*'6. Cash Receipts-Disbursements'!$G$25),0))</f>
        <v>0</v>
      </c>
      <c r="M68" s="47">
        <f>IF(M76&gt;0,IF(L76&lt;0,(M75-ABS(L76))*'6. Cash Receipts-Disbursements'!$G$25,'13. Income Statement (3)'!M75*'6. Cash Receipts-Disbursements'!$G$25),IF('13. Income Statement (3)'!L76&gt;0,-('13. Income Statement (3)'!L76*'6. Cash Receipts-Disbursements'!$G$25),0))</f>
        <v>0</v>
      </c>
      <c r="N68" s="47">
        <f>IF(N76&gt;0,IF(M76&lt;0,(N75-ABS(M76))*'6. Cash Receipts-Disbursements'!$G$25,'13. Income Statement (3)'!N75*'6. Cash Receipts-Disbursements'!$G$25),IF('13. Income Statement (3)'!M76&gt;0,-('13. Income Statement (3)'!M76*'6. Cash Receipts-Disbursements'!$G$25),0))</f>
        <v>0</v>
      </c>
      <c r="O68" s="47">
        <f>IF(O76&gt;0,IF(N76&lt;0,(O75-ABS(N76))*'6. Cash Receipts-Disbursements'!$G$25,'13. Income Statement (3)'!O75*'6. Cash Receipts-Disbursements'!$G$25),IF('13. Income Statement (3)'!N76&gt;0,-('13. Income Statement (3)'!N76*'6. Cash Receipts-Disbursements'!$G$25),0))</f>
        <v>0</v>
      </c>
      <c r="P68" s="47">
        <f>IF(P76&gt;0,IF(O76&lt;0,(P75-ABS(O76))*'6. Cash Receipts-Disbursements'!$G$25,'13. Income Statement (3)'!P75*'6. Cash Receipts-Disbursements'!$G$25),IF('13. Income Statement (3)'!O76&gt;0,-('13. Income Statement (3)'!O76*'6. Cash Receipts-Disbursements'!$G$25),0))</f>
        <v>0</v>
      </c>
      <c r="Q68" s="47">
        <f t="shared" si="37"/>
        <v>0</v>
      </c>
    </row>
    <row r="69" spans="1:17" ht="12.75" customHeight="1" x14ac:dyDescent="0.25">
      <c r="A69" s="1" t="s">
        <v>92</v>
      </c>
      <c r="B69" s="1"/>
      <c r="C69" s="1"/>
      <c r="D69" s="36"/>
      <c r="E69" s="43">
        <f>SUM(E59:E68)</f>
        <v>0</v>
      </c>
      <c r="F69" s="43">
        <f t="shared" ref="F69:Q69" si="38">SUM(F59:F68)</f>
        <v>0</v>
      </c>
      <c r="G69" s="43">
        <f t="shared" si="38"/>
        <v>0</v>
      </c>
      <c r="H69" s="43">
        <f t="shared" si="38"/>
        <v>0</v>
      </c>
      <c r="I69" s="43">
        <f t="shared" si="38"/>
        <v>0</v>
      </c>
      <c r="J69" s="43">
        <f t="shared" si="38"/>
        <v>0</v>
      </c>
      <c r="K69" s="43">
        <f t="shared" si="38"/>
        <v>0</v>
      </c>
      <c r="L69" s="43">
        <f t="shared" si="38"/>
        <v>0</v>
      </c>
      <c r="M69" s="43">
        <f t="shared" si="38"/>
        <v>0</v>
      </c>
      <c r="N69" s="43">
        <f t="shared" si="38"/>
        <v>0</v>
      </c>
      <c r="O69" s="43">
        <f t="shared" si="38"/>
        <v>0</v>
      </c>
      <c r="P69" s="43">
        <f t="shared" si="38"/>
        <v>0</v>
      </c>
      <c r="Q69" s="43">
        <f t="shared" si="38"/>
        <v>0</v>
      </c>
    </row>
    <row r="70" spans="1:17" ht="12.75" customHeight="1" thickBot="1" x14ac:dyDescent="0.3">
      <c r="A70" s="1"/>
      <c r="B70" s="1"/>
      <c r="C70" s="1"/>
      <c r="D70" s="36"/>
      <c r="E70" s="47"/>
      <c r="F70" s="47"/>
      <c r="G70" s="47"/>
      <c r="H70" s="47"/>
      <c r="I70" s="47"/>
      <c r="J70" s="47"/>
      <c r="K70" s="47"/>
      <c r="L70" s="47"/>
      <c r="M70" s="47"/>
      <c r="N70" s="47"/>
      <c r="O70" s="47"/>
      <c r="P70" s="47"/>
      <c r="Q70" s="47"/>
    </row>
    <row r="71" spans="1:17" ht="15.75" customHeight="1" thickBot="1" x14ac:dyDescent="0.3">
      <c r="A71" s="1" t="s">
        <v>113</v>
      </c>
      <c r="B71" s="1"/>
      <c r="C71" s="1"/>
      <c r="D71" s="36"/>
      <c r="E71" s="95">
        <f t="shared" ref="E71:Q71" si="39">E24-E33-E56-E69</f>
        <v>0</v>
      </c>
      <c r="F71" s="95">
        <f t="shared" si="39"/>
        <v>0</v>
      </c>
      <c r="G71" s="95">
        <f t="shared" si="39"/>
        <v>0</v>
      </c>
      <c r="H71" s="95">
        <f t="shared" si="39"/>
        <v>0</v>
      </c>
      <c r="I71" s="95">
        <f t="shared" si="39"/>
        <v>0</v>
      </c>
      <c r="J71" s="95">
        <f t="shared" si="39"/>
        <v>0</v>
      </c>
      <c r="K71" s="95">
        <f t="shared" si="39"/>
        <v>0</v>
      </c>
      <c r="L71" s="95">
        <f t="shared" si="39"/>
        <v>0</v>
      </c>
      <c r="M71" s="95">
        <f t="shared" si="39"/>
        <v>0</v>
      </c>
      <c r="N71" s="95">
        <f t="shared" si="39"/>
        <v>0</v>
      </c>
      <c r="O71" s="95">
        <f t="shared" si="39"/>
        <v>0</v>
      </c>
      <c r="P71" s="95">
        <f t="shared" si="39"/>
        <v>0</v>
      </c>
      <c r="Q71" s="95">
        <f t="shared" si="39"/>
        <v>0</v>
      </c>
    </row>
    <row r="72" spans="1:17" ht="12.75" customHeight="1" thickTop="1" x14ac:dyDescent="0.25">
      <c r="A72" s="1"/>
      <c r="B72" s="1"/>
      <c r="C72" s="1"/>
      <c r="D72" s="36"/>
      <c r="E72" s="36"/>
      <c r="F72" s="36"/>
      <c r="G72" s="36"/>
      <c r="H72" s="36"/>
      <c r="I72" s="36"/>
      <c r="J72" s="36"/>
      <c r="K72" s="36"/>
      <c r="L72" s="36"/>
      <c r="M72" s="36"/>
      <c r="N72" s="36"/>
      <c r="O72" s="36"/>
      <c r="P72" s="36"/>
      <c r="Q72" s="36"/>
    </row>
    <row r="73" spans="1:17" ht="12.75" customHeight="1" x14ac:dyDescent="0.25">
      <c r="A73" s="1"/>
      <c r="B73" s="1"/>
      <c r="C73" s="1"/>
      <c r="D73" s="36"/>
      <c r="E73" s="36"/>
      <c r="F73" s="36"/>
      <c r="G73" s="36"/>
      <c r="H73" s="36"/>
      <c r="I73" s="36"/>
      <c r="J73" s="36"/>
      <c r="K73" s="36"/>
      <c r="L73" s="36"/>
      <c r="M73" s="36"/>
      <c r="N73" s="36"/>
      <c r="O73" s="36"/>
      <c r="P73" s="36"/>
      <c r="Q73" s="51"/>
    </row>
    <row r="74" spans="1:17" ht="12.75" customHeight="1" x14ac:dyDescent="0.25">
      <c r="A74" s="1"/>
      <c r="B74" s="1"/>
      <c r="C74" s="1"/>
      <c r="D74" s="36"/>
      <c r="E74" s="36"/>
      <c r="F74" s="36"/>
      <c r="G74" s="36"/>
      <c r="H74" s="36"/>
      <c r="I74" s="36"/>
      <c r="J74" s="36"/>
      <c r="K74" s="36"/>
      <c r="L74" s="36"/>
      <c r="M74" s="36"/>
      <c r="N74" s="36"/>
      <c r="O74" s="36"/>
      <c r="P74" s="36"/>
      <c r="Q74" s="36"/>
    </row>
    <row r="75" spans="1:17" ht="12.75" customHeight="1" x14ac:dyDescent="0.25">
      <c r="A75" s="1"/>
      <c r="B75" s="1"/>
      <c r="C75" s="1"/>
      <c r="D75" s="36"/>
      <c r="E75" s="96">
        <f t="shared" ref="E75:P75" si="40">E24-E33-E56-E60-E62-E63-E64</f>
        <v>0</v>
      </c>
      <c r="F75" s="96">
        <f t="shared" si="40"/>
        <v>0</v>
      </c>
      <c r="G75" s="96">
        <f t="shared" si="40"/>
        <v>0</v>
      </c>
      <c r="H75" s="96">
        <f t="shared" si="40"/>
        <v>0</v>
      </c>
      <c r="I75" s="96">
        <f t="shared" si="40"/>
        <v>0</v>
      </c>
      <c r="J75" s="96">
        <f t="shared" si="40"/>
        <v>0</v>
      </c>
      <c r="K75" s="96">
        <f t="shared" si="40"/>
        <v>0</v>
      </c>
      <c r="L75" s="96">
        <f t="shared" si="40"/>
        <v>0</v>
      </c>
      <c r="M75" s="96">
        <f t="shared" si="40"/>
        <v>0</v>
      </c>
      <c r="N75" s="96">
        <f t="shared" si="40"/>
        <v>0</v>
      </c>
      <c r="O75" s="96">
        <f t="shared" si="40"/>
        <v>0</v>
      </c>
      <c r="P75" s="96">
        <f t="shared" si="40"/>
        <v>0</v>
      </c>
      <c r="Q75" s="36"/>
    </row>
    <row r="76" spans="1:17" ht="12.75" customHeight="1" x14ac:dyDescent="0.25">
      <c r="A76" s="1"/>
      <c r="B76" s="1"/>
      <c r="C76" s="1"/>
      <c r="D76" s="36"/>
      <c r="E76" s="96">
        <f>E75</f>
        <v>0</v>
      </c>
      <c r="F76" s="96">
        <f t="shared" ref="F76:P76" si="41">E76+F75</f>
        <v>0</v>
      </c>
      <c r="G76" s="96">
        <f t="shared" si="41"/>
        <v>0</v>
      </c>
      <c r="H76" s="96">
        <f t="shared" si="41"/>
        <v>0</v>
      </c>
      <c r="I76" s="96">
        <f t="shared" si="41"/>
        <v>0</v>
      </c>
      <c r="J76" s="96">
        <f t="shared" si="41"/>
        <v>0</v>
      </c>
      <c r="K76" s="96">
        <f t="shared" si="41"/>
        <v>0</v>
      </c>
      <c r="L76" s="96">
        <f t="shared" si="41"/>
        <v>0</v>
      </c>
      <c r="M76" s="96">
        <f t="shared" si="41"/>
        <v>0</v>
      </c>
      <c r="N76" s="96">
        <f t="shared" si="41"/>
        <v>0</v>
      </c>
      <c r="O76" s="96">
        <f t="shared" si="41"/>
        <v>0</v>
      </c>
      <c r="P76" s="96">
        <f t="shared" si="41"/>
        <v>0</v>
      </c>
      <c r="Q76" s="36"/>
    </row>
    <row r="77" spans="1:17" ht="12.75" customHeight="1" x14ac:dyDescent="0.2">
      <c r="P77" s="19"/>
      <c r="Q77" s="19"/>
    </row>
    <row r="78" spans="1:17" ht="12.75" customHeight="1" x14ac:dyDescent="0.2"/>
    <row r="79" spans="1:17" ht="12.75" customHeight="1" x14ac:dyDescent="0.2"/>
    <row r="80" spans="1: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sheetData>
  <sheetProtection sheet="1" objects="1" scenarios="1"/>
  <phoneticPr fontId="4" type="noConversion"/>
  <pageMargins left="0.75" right="0.75" top="1" bottom="1" header="0.5" footer="0.5"/>
  <pageSetup scale="76" fitToHeight="2" orientation="landscape" blackAndWhite="1" horizontalDpi="300" verticalDpi="300"/>
  <headerFooter>
    <oddHeader>&amp;R&amp;K000000&amp;A_x000D_&amp;D_x000D_&amp;T</oddHeader>
    <oddFooter>&amp;L&amp;F&amp;RPage &amp;P of &amp;N</oddFooter>
  </headerFooter>
  <rowBreaks count="1" manualBreakCount="1">
    <brk id="57" max="16" man="1"/>
  </rowBreak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6"/>
  <sheetViews>
    <sheetView showGridLines="0" topLeftCell="A17" zoomScale="90" zoomScaleNormal="90" zoomScalePageLayoutView="90" workbookViewId="0">
      <selection activeCell="Q33" sqref="Q33"/>
    </sheetView>
  </sheetViews>
  <sheetFormatPr defaultColWidth="8.875" defaultRowHeight="11.4" x14ac:dyDescent="0.2"/>
  <cols>
    <col min="1" max="3" width="3" style="6" customWidth="1"/>
    <col min="4" max="4" width="22.75" customWidth="1"/>
    <col min="5" max="16" width="10.75" customWidth="1"/>
    <col min="17" max="17" width="12.75" customWidth="1"/>
  </cols>
  <sheetData>
    <row r="1" spans="1:17" ht="15.6" x14ac:dyDescent="0.3">
      <c r="A1" s="5" t="str">
        <f>'1. Required Start-Up Funds'!A1</f>
        <v>SCORE Financial Template</v>
      </c>
    </row>
    <row r="2" spans="1:17" ht="15.6" x14ac:dyDescent="0.3">
      <c r="A2" s="5" t="s">
        <v>192</v>
      </c>
    </row>
    <row r="3" spans="1:17" ht="12.75" customHeight="1" x14ac:dyDescent="0.25">
      <c r="A3" s="1"/>
      <c r="B3" s="1"/>
      <c r="C3" s="1"/>
      <c r="D3" s="36"/>
      <c r="E3" s="36"/>
      <c r="F3" s="36"/>
      <c r="G3" s="36"/>
      <c r="H3" s="36"/>
      <c r="I3" s="36"/>
      <c r="J3" s="36"/>
      <c r="K3" s="36"/>
      <c r="L3" s="36"/>
      <c r="M3" s="36"/>
      <c r="N3" s="36"/>
      <c r="O3" s="36"/>
      <c r="P3" s="36"/>
      <c r="Q3" s="36"/>
    </row>
    <row r="4" spans="1:17" ht="12.75" customHeight="1" thickBot="1" x14ac:dyDescent="0.3">
      <c r="A4" s="1"/>
      <c r="B4" s="1"/>
      <c r="C4" s="1"/>
      <c r="D4" s="36"/>
      <c r="E4" s="297">
        <f>'4. Projected Sales Forecast'!H4</f>
        <v>1</v>
      </c>
      <c r="F4" s="297">
        <f>'4. Projected Sales Forecast'!I4</f>
        <v>32</v>
      </c>
      <c r="G4" s="297">
        <f>'4. Projected Sales Forecast'!J4</f>
        <v>63</v>
      </c>
      <c r="H4" s="297">
        <f>'4. Projected Sales Forecast'!K4</f>
        <v>94</v>
      </c>
      <c r="I4" s="297">
        <f>'4. Projected Sales Forecast'!L4</f>
        <v>125</v>
      </c>
      <c r="J4" s="297">
        <f>'4. Projected Sales Forecast'!M4</f>
        <v>156</v>
      </c>
      <c r="K4" s="297">
        <f>'4. Projected Sales Forecast'!N4</f>
        <v>187</v>
      </c>
      <c r="L4" s="297">
        <f>'4. Projected Sales Forecast'!O4</f>
        <v>218</v>
      </c>
      <c r="M4" s="297">
        <f>'4. Projected Sales Forecast'!P4</f>
        <v>249</v>
      </c>
      <c r="N4" s="297">
        <f>'4. Projected Sales Forecast'!Q4</f>
        <v>280</v>
      </c>
      <c r="O4" s="297">
        <f>'4. Projected Sales Forecast'!R4</f>
        <v>311</v>
      </c>
      <c r="P4" s="297">
        <f>'4. Projected Sales Forecast'!S4</f>
        <v>342</v>
      </c>
      <c r="Q4" s="38" t="s">
        <v>2</v>
      </c>
    </row>
    <row r="5" spans="1:17" ht="12.75" customHeight="1" thickTop="1" x14ac:dyDescent="0.25">
      <c r="A5" s="90"/>
      <c r="B5" s="90"/>
      <c r="C5" s="90"/>
      <c r="D5" s="87"/>
      <c r="E5" s="87"/>
      <c r="F5" s="87"/>
      <c r="G5" s="87"/>
      <c r="H5" s="87"/>
      <c r="I5" s="87"/>
      <c r="J5" s="87"/>
      <c r="K5" s="87"/>
      <c r="L5" s="87"/>
      <c r="M5" s="87"/>
      <c r="N5" s="87"/>
      <c r="O5" s="87"/>
      <c r="P5" s="87"/>
      <c r="Q5" s="87"/>
    </row>
    <row r="6" spans="1:17" ht="12.75" customHeight="1" x14ac:dyDescent="0.25">
      <c r="A6" s="90" t="s">
        <v>114</v>
      </c>
      <c r="B6" s="90"/>
      <c r="C6" s="90"/>
      <c r="D6" s="87"/>
      <c r="E6" s="91">
        <f>'11. Cash Flow Statement (2)'!P35</f>
        <v>0</v>
      </c>
      <c r="F6" s="91">
        <f t="shared" ref="F6:P6" si="0">E35</f>
        <v>0</v>
      </c>
      <c r="G6" s="91">
        <f t="shared" si="0"/>
        <v>0</v>
      </c>
      <c r="H6" s="91">
        <f t="shared" si="0"/>
        <v>0</v>
      </c>
      <c r="I6" s="91">
        <f t="shared" si="0"/>
        <v>0</v>
      </c>
      <c r="J6" s="91">
        <f t="shared" si="0"/>
        <v>0</v>
      </c>
      <c r="K6" s="91">
        <f t="shared" si="0"/>
        <v>0</v>
      </c>
      <c r="L6" s="91">
        <f t="shared" si="0"/>
        <v>0</v>
      </c>
      <c r="M6" s="91">
        <f t="shared" si="0"/>
        <v>0</v>
      </c>
      <c r="N6" s="91">
        <f t="shared" si="0"/>
        <v>0</v>
      </c>
      <c r="O6" s="91">
        <f t="shared" si="0"/>
        <v>0</v>
      </c>
      <c r="P6" s="91">
        <f t="shared" si="0"/>
        <v>0</v>
      </c>
      <c r="Q6" s="91"/>
    </row>
    <row r="7" spans="1:17" ht="12.75" customHeight="1" x14ac:dyDescent="0.25">
      <c r="A7" s="90"/>
      <c r="B7" s="90"/>
      <c r="C7" s="90"/>
      <c r="D7" s="87"/>
      <c r="E7" s="91"/>
      <c r="F7" s="91"/>
      <c r="G7" s="91"/>
      <c r="H7" s="91"/>
      <c r="I7" s="91"/>
      <c r="J7" s="91"/>
      <c r="K7" s="91"/>
      <c r="L7" s="91"/>
      <c r="M7" s="91"/>
      <c r="N7" s="91"/>
      <c r="O7" s="91"/>
      <c r="P7" s="91"/>
      <c r="Q7" s="91"/>
    </row>
    <row r="8" spans="1:17" ht="12.75" customHeight="1" x14ac:dyDescent="0.25">
      <c r="A8" s="90" t="s">
        <v>115</v>
      </c>
      <c r="B8" s="90"/>
      <c r="C8" s="90"/>
      <c r="D8" s="87"/>
      <c r="E8" s="91"/>
      <c r="F8" s="91"/>
      <c r="G8" s="91"/>
      <c r="H8" s="91"/>
      <c r="I8" s="91"/>
      <c r="J8" s="91"/>
      <c r="K8" s="91"/>
      <c r="L8" s="91"/>
      <c r="M8" s="91"/>
      <c r="N8" s="91"/>
      <c r="O8" s="91"/>
      <c r="P8" s="91"/>
      <c r="Q8" s="91"/>
    </row>
    <row r="9" spans="1:17" ht="12.75" customHeight="1" x14ac:dyDescent="0.25">
      <c r="A9" s="90"/>
      <c r="B9" s="90" t="s">
        <v>116</v>
      </c>
      <c r="C9" s="90"/>
      <c r="D9" s="87"/>
      <c r="E9" s="91">
        <f>'13. Income Statement (3)'!E13*'6. Cash Receipts-Disbursements'!$G$8</f>
        <v>0</v>
      </c>
      <c r="F9" s="91">
        <f>'13. Income Statement (3)'!F13*'6. Cash Receipts-Disbursements'!$G$8</f>
        <v>0</v>
      </c>
      <c r="G9" s="91">
        <f>'13. Income Statement (3)'!G13*'6. Cash Receipts-Disbursements'!$G$8</f>
        <v>0</v>
      </c>
      <c r="H9" s="91">
        <f>'13. Income Statement (3)'!H13*'6. Cash Receipts-Disbursements'!$G$8</f>
        <v>0</v>
      </c>
      <c r="I9" s="91">
        <f>'13. Income Statement (3)'!I13*'6. Cash Receipts-Disbursements'!$G$8</f>
        <v>0</v>
      </c>
      <c r="J9" s="91">
        <f>'13. Income Statement (3)'!J13*'6. Cash Receipts-Disbursements'!$G$8</f>
        <v>0</v>
      </c>
      <c r="K9" s="91">
        <f>'13. Income Statement (3)'!K13*'6. Cash Receipts-Disbursements'!$G$8</f>
        <v>0</v>
      </c>
      <c r="L9" s="91">
        <f>'13. Income Statement (3)'!L13*'6. Cash Receipts-Disbursements'!$G$8</f>
        <v>0</v>
      </c>
      <c r="M9" s="91">
        <f>'13. Income Statement (3)'!M13*'6. Cash Receipts-Disbursements'!$G$8</f>
        <v>0</v>
      </c>
      <c r="N9" s="91">
        <f>'13. Income Statement (3)'!N13*'6. Cash Receipts-Disbursements'!$G$8</f>
        <v>0</v>
      </c>
      <c r="O9" s="91">
        <f>'13. Income Statement (3)'!O13*'6. Cash Receipts-Disbursements'!$G$8</f>
        <v>0</v>
      </c>
      <c r="P9" s="91">
        <f>'13. Income Statement (3)'!P13*'6. Cash Receipts-Disbursements'!$G$8</f>
        <v>0</v>
      </c>
      <c r="Q9" s="91">
        <f>SUM(E9:P9)</f>
        <v>0</v>
      </c>
    </row>
    <row r="10" spans="1:17" ht="12.75" customHeight="1" thickBot="1" x14ac:dyDescent="0.3">
      <c r="A10" s="90"/>
      <c r="B10" s="90" t="s">
        <v>117</v>
      </c>
      <c r="C10" s="90"/>
      <c r="D10" s="87"/>
      <c r="E10" s="47">
        <f>('10. Income Statement (2)'!O13*'6. Cash Receipts-Disbursements'!G10)+('10. Income Statement (2)'!P13*'6. Cash Receipts-Disbursements'!G9)</f>
        <v>0</v>
      </c>
      <c r="F10" s="47">
        <f>('10. Income Statement (2)'!P13*'6. Cash Receipts-Disbursements'!G10)+('13. Income Statement (3)'!E13*'6. Cash Receipts-Disbursements'!G9)</f>
        <v>0</v>
      </c>
      <c r="G10" s="47">
        <f>('13. Income Statement (3)'!E13*'6. Cash Receipts-Disbursements'!$G$10)+('13. Income Statement (3)'!F13*'6. Cash Receipts-Disbursements'!$G$9)</f>
        <v>0</v>
      </c>
      <c r="H10" s="47">
        <f>('13. Income Statement (3)'!F13*'6. Cash Receipts-Disbursements'!$G$10)+('13. Income Statement (3)'!G13*'6. Cash Receipts-Disbursements'!$G$9)</f>
        <v>0</v>
      </c>
      <c r="I10" s="47">
        <f>('13. Income Statement (3)'!G13*'6. Cash Receipts-Disbursements'!$G$10)+('13. Income Statement (3)'!H13*'6. Cash Receipts-Disbursements'!$G$9)</f>
        <v>0</v>
      </c>
      <c r="J10" s="47">
        <f>('13. Income Statement (3)'!H13*'6. Cash Receipts-Disbursements'!$G$10)+('13. Income Statement (3)'!I13*'6. Cash Receipts-Disbursements'!$G$9)</f>
        <v>0</v>
      </c>
      <c r="K10" s="47">
        <f>('13. Income Statement (3)'!I13*'6. Cash Receipts-Disbursements'!$G$10)+('13. Income Statement (3)'!J13*'6. Cash Receipts-Disbursements'!$G$9)</f>
        <v>0</v>
      </c>
      <c r="L10" s="47">
        <f>('13. Income Statement (3)'!J13*'6. Cash Receipts-Disbursements'!$G$10)+('13. Income Statement (3)'!K13*'6. Cash Receipts-Disbursements'!$G$9)</f>
        <v>0</v>
      </c>
      <c r="M10" s="47">
        <f>('13. Income Statement (3)'!K13*'6. Cash Receipts-Disbursements'!$G$10)+('13. Income Statement (3)'!L13*'6. Cash Receipts-Disbursements'!$G$9)</f>
        <v>0</v>
      </c>
      <c r="N10" s="47">
        <f>('13. Income Statement (3)'!L13*'6. Cash Receipts-Disbursements'!$G$10)+('13. Income Statement (3)'!M13*'6. Cash Receipts-Disbursements'!$G$9)</f>
        <v>0</v>
      </c>
      <c r="O10" s="47">
        <f>('13. Income Statement (3)'!M13*'6. Cash Receipts-Disbursements'!$G$10)+('13. Income Statement (3)'!N13*'6. Cash Receipts-Disbursements'!$G$9)</f>
        <v>0</v>
      </c>
      <c r="P10" s="47">
        <f>('13. Income Statement (3)'!N13*'6. Cash Receipts-Disbursements'!$G$10)+('13. Income Statement (3)'!O13*'6. Cash Receipts-Disbursements'!$G$9)</f>
        <v>0</v>
      </c>
      <c r="Q10" s="47">
        <f>SUM(E10:P10)</f>
        <v>0</v>
      </c>
    </row>
    <row r="11" spans="1:17" ht="12.75" customHeight="1" x14ac:dyDescent="0.25">
      <c r="A11" s="90" t="s">
        <v>118</v>
      </c>
      <c r="B11" s="90"/>
      <c r="C11" s="90"/>
      <c r="D11" s="87"/>
      <c r="E11" s="91">
        <f t="shared" ref="E11:Q11" si="1">SUM(E9:E10)</f>
        <v>0</v>
      </c>
      <c r="F11" s="91">
        <f t="shared" si="1"/>
        <v>0</v>
      </c>
      <c r="G11" s="91">
        <f t="shared" si="1"/>
        <v>0</v>
      </c>
      <c r="H11" s="91">
        <f t="shared" si="1"/>
        <v>0</v>
      </c>
      <c r="I11" s="91">
        <f t="shared" si="1"/>
        <v>0</v>
      </c>
      <c r="J11" s="91">
        <f t="shared" si="1"/>
        <v>0</v>
      </c>
      <c r="K11" s="91">
        <f t="shared" si="1"/>
        <v>0</v>
      </c>
      <c r="L11" s="91">
        <f t="shared" si="1"/>
        <v>0</v>
      </c>
      <c r="M11" s="91">
        <f t="shared" si="1"/>
        <v>0</v>
      </c>
      <c r="N11" s="91">
        <f t="shared" si="1"/>
        <v>0</v>
      </c>
      <c r="O11" s="91">
        <f t="shared" si="1"/>
        <v>0</v>
      </c>
      <c r="P11" s="91">
        <f t="shared" si="1"/>
        <v>0</v>
      </c>
      <c r="Q11" s="91">
        <f t="shared" si="1"/>
        <v>0</v>
      </c>
    </row>
    <row r="12" spans="1:17" ht="12.75" customHeight="1" x14ac:dyDescent="0.25">
      <c r="A12" s="90"/>
      <c r="B12" s="90"/>
      <c r="C12" s="90"/>
      <c r="D12" s="87"/>
      <c r="E12" s="91"/>
      <c r="F12" s="91"/>
      <c r="G12" s="91"/>
      <c r="H12" s="91"/>
      <c r="I12" s="91"/>
      <c r="J12" s="91"/>
      <c r="K12" s="91"/>
      <c r="L12" s="91"/>
      <c r="M12" s="91"/>
      <c r="N12" s="91"/>
      <c r="O12" s="91"/>
      <c r="P12" s="91"/>
      <c r="Q12" s="91"/>
    </row>
    <row r="13" spans="1:17" ht="12.75" customHeight="1" x14ac:dyDescent="0.25">
      <c r="A13" s="90" t="s">
        <v>119</v>
      </c>
      <c r="B13" s="90"/>
      <c r="C13" s="90"/>
      <c r="D13" s="87"/>
      <c r="E13" s="91"/>
      <c r="F13" s="91"/>
      <c r="G13" s="91"/>
      <c r="H13" s="91"/>
      <c r="I13" s="91"/>
      <c r="J13" s="91"/>
      <c r="K13" s="91"/>
      <c r="L13" s="91"/>
      <c r="M13" s="91"/>
      <c r="N13" s="91"/>
      <c r="O13" s="91"/>
      <c r="P13" s="91"/>
      <c r="Q13" s="91"/>
    </row>
    <row r="14" spans="1:17" ht="12.75" customHeight="1" x14ac:dyDescent="0.25">
      <c r="A14" s="90"/>
      <c r="B14" s="1" t="s">
        <v>138</v>
      </c>
      <c r="C14" s="1"/>
      <c r="D14" s="87"/>
      <c r="E14" s="91"/>
      <c r="F14" s="91"/>
      <c r="G14" s="91"/>
      <c r="H14" s="91"/>
      <c r="I14" s="91"/>
      <c r="J14" s="91"/>
      <c r="K14" s="91"/>
      <c r="L14" s="91"/>
      <c r="M14" s="91"/>
      <c r="N14" s="91"/>
      <c r="O14" s="91"/>
      <c r="P14" s="91"/>
      <c r="Q14" s="91"/>
    </row>
    <row r="15" spans="1:17" ht="12.75" customHeight="1" x14ac:dyDescent="0.25">
      <c r="A15" s="90"/>
      <c r="B15" s="1"/>
      <c r="C15" s="90" t="s">
        <v>268</v>
      </c>
      <c r="D15" s="87"/>
      <c r="E15" s="104">
        <v>0</v>
      </c>
      <c r="F15" s="104">
        <v>0</v>
      </c>
      <c r="G15" s="104">
        <v>0</v>
      </c>
      <c r="H15" s="104">
        <v>0</v>
      </c>
      <c r="I15" s="104">
        <v>0</v>
      </c>
      <c r="J15" s="104">
        <v>0</v>
      </c>
      <c r="K15" s="104">
        <v>0</v>
      </c>
      <c r="L15" s="104">
        <v>0</v>
      </c>
      <c r="M15" s="104">
        <v>0</v>
      </c>
      <c r="N15" s="104">
        <v>0</v>
      </c>
      <c r="O15" s="104">
        <v>0</v>
      </c>
      <c r="P15" s="104">
        <v>0</v>
      </c>
      <c r="Q15" s="91">
        <f>SUM(E15:P15)</f>
        <v>0</v>
      </c>
    </row>
    <row r="16" spans="1:17" ht="12.75" customHeight="1" x14ac:dyDescent="0.25">
      <c r="A16" s="90"/>
      <c r="B16" s="1"/>
      <c r="C16" s="90" t="s">
        <v>269</v>
      </c>
      <c r="D16" s="87"/>
      <c r="E16" s="104">
        <v>0</v>
      </c>
      <c r="F16" s="104">
        <v>0</v>
      </c>
      <c r="G16" s="104">
        <v>0</v>
      </c>
      <c r="H16" s="104">
        <v>0</v>
      </c>
      <c r="I16" s="104">
        <v>0</v>
      </c>
      <c r="J16" s="104">
        <v>0</v>
      </c>
      <c r="K16" s="104">
        <v>0</v>
      </c>
      <c r="L16" s="104">
        <v>0</v>
      </c>
      <c r="M16" s="104">
        <v>0</v>
      </c>
      <c r="N16" s="104">
        <v>0</v>
      </c>
      <c r="O16" s="104">
        <v>0</v>
      </c>
      <c r="P16" s="104">
        <v>0</v>
      </c>
      <c r="Q16" s="91">
        <f>SUM(E16:P16)</f>
        <v>0</v>
      </c>
    </row>
    <row r="17" spans="1:17" ht="12.75" customHeight="1" x14ac:dyDescent="0.25">
      <c r="A17" s="90"/>
      <c r="B17" s="90"/>
      <c r="C17" s="90" t="s">
        <v>107</v>
      </c>
      <c r="D17" s="87"/>
      <c r="E17" s="91">
        <f>('6. Cash Receipts-Disbursements'!G15*'13. Income Statement (3)'!E22)+('6. Cash Receipts-Disbursements'!G16*'10. Income Statement (2)'!P22)+('6. Cash Receipts-Disbursements'!G17*'10. Income Statement (2)'!O13)</f>
        <v>0</v>
      </c>
      <c r="F17" s="91">
        <f>('6. Cash Receipts-Disbursements'!G15*'13. Income Statement (3)'!F22)+('6. Cash Receipts-Disbursements'!G16*'13. Income Statement (3)'!E22)+('6. Cash Receipts-Disbursements'!G17*'10. Income Statement (2)'!P22)</f>
        <v>0</v>
      </c>
      <c r="G17" s="91">
        <f>('6. Cash Receipts-Disbursements'!$G$15*'13. Income Statement (3)'!G22)+('6. Cash Receipts-Disbursements'!$G$16*'13. Income Statement (3)'!F22)+('6. Cash Receipts-Disbursements'!$G$17*'13. Income Statement (3)'!E22)</f>
        <v>0</v>
      </c>
      <c r="H17" s="91">
        <f>('6. Cash Receipts-Disbursements'!$G$15*'13. Income Statement (3)'!H22)+('6. Cash Receipts-Disbursements'!$G$16*'13. Income Statement (3)'!G22)+('6. Cash Receipts-Disbursements'!$G$17*'13. Income Statement (3)'!F22)</f>
        <v>0</v>
      </c>
      <c r="I17" s="91">
        <f>('6. Cash Receipts-Disbursements'!$G$15*'13. Income Statement (3)'!I22)+('6. Cash Receipts-Disbursements'!$G$16*'13. Income Statement (3)'!H22)+('6. Cash Receipts-Disbursements'!$G$17*'13. Income Statement (3)'!G22)</f>
        <v>0</v>
      </c>
      <c r="J17" s="91">
        <f>('6. Cash Receipts-Disbursements'!$G$15*'13. Income Statement (3)'!J22)+('6. Cash Receipts-Disbursements'!$G$16*'13. Income Statement (3)'!I22)+('6. Cash Receipts-Disbursements'!$G$17*'13. Income Statement (3)'!H22)</f>
        <v>0</v>
      </c>
      <c r="K17" s="91">
        <f>('6. Cash Receipts-Disbursements'!$G$15*'13. Income Statement (3)'!K22)+('6. Cash Receipts-Disbursements'!$G$16*'13. Income Statement (3)'!J22)+('6. Cash Receipts-Disbursements'!$G$17*'13. Income Statement (3)'!I22)</f>
        <v>0</v>
      </c>
      <c r="L17" s="91">
        <f>('6. Cash Receipts-Disbursements'!$G$15*'13. Income Statement (3)'!L22)+('6. Cash Receipts-Disbursements'!$G$16*'13. Income Statement (3)'!K22)+('6. Cash Receipts-Disbursements'!$G$17*'13. Income Statement (3)'!J22)</f>
        <v>0</v>
      </c>
      <c r="M17" s="91">
        <f>('6. Cash Receipts-Disbursements'!$G$15*'13. Income Statement (3)'!M22)+('6. Cash Receipts-Disbursements'!$G$16*'13. Income Statement (3)'!L22)+('6. Cash Receipts-Disbursements'!$G$17*'13. Income Statement (3)'!K22)</f>
        <v>0</v>
      </c>
      <c r="N17" s="91">
        <f>('6. Cash Receipts-Disbursements'!$G$15*'13. Income Statement (3)'!N22)+('6. Cash Receipts-Disbursements'!$G$16*'13. Income Statement (3)'!M22)+('6. Cash Receipts-Disbursements'!$G$17*'13. Income Statement (3)'!L22)</f>
        <v>0</v>
      </c>
      <c r="O17" s="91">
        <f>('6. Cash Receipts-Disbursements'!$G$15*'13. Income Statement (3)'!O22)+('6. Cash Receipts-Disbursements'!$G$16*'13. Income Statement (3)'!N22)+('6. Cash Receipts-Disbursements'!$G$17*'13. Income Statement (3)'!M22)</f>
        <v>0</v>
      </c>
      <c r="P17" s="91">
        <f>('6. Cash Receipts-Disbursements'!$G$15*'13. Income Statement (3)'!P22)+('6. Cash Receipts-Disbursements'!$G$16*'13. Income Statement (3)'!O22)+('6. Cash Receipts-Disbursements'!$G$17*'13. Income Statement (3)'!N22)</f>
        <v>0</v>
      </c>
      <c r="Q17" s="91">
        <f>SUM(E17:P17)</f>
        <v>0</v>
      </c>
    </row>
    <row r="18" spans="1:17" ht="12.75" customHeight="1" x14ac:dyDescent="0.25">
      <c r="A18" s="90"/>
      <c r="B18" s="90" t="s">
        <v>120</v>
      </c>
      <c r="C18" s="90"/>
      <c r="D18" s="87"/>
      <c r="E18" s="91"/>
      <c r="F18" s="91"/>
      <c r="G18" s="91"/>
      <c r="H18" s="91"/>
      <c r="I18" s="91"/>
      <c r="J18" s="91"/>
      <c r="K18" s="91"/>
      <c r="L18" s="91"/>
      <c r="M18" s="91"/>
      <c r="N18" s="91"/>
      <c r="O18" s="91"/>
      <c r="P18" s="91"/>
      <c r="Q18" s="91"/>
    </row>
    <row r="19" spans="1:17" ht="12.75" customHeight="1" x14ac:dyDescent="0.25">
      <c r="A19" s="90"/>
      <c r="B19" s="90"/>
      <c r="C19" s="90" t="str">
        <f>'7. Income Statement (1)'!A26</f>
        <v>Salaries and Wages</v>
      </c>
      <c r="D19" s="87"/>
      <c r="E19" s="91">
        <f>'13. Income Statement (3)'!E33</f>
        <v>0</v>
      </c>
      <c r="F19" s="91">
        <f>'13. Income Statement (3)'!F33</f>
        <v>0</v>
      </c>
      <c r="G19" s="91">
        <f>'13. Income Statement (3)'!G33</f>
        <v>0</v>
      </c>
      <c r="H19" s="91">
        <f>'13. Income Statement (3)'!H33</f>
        <v>0</v>
      </c>
      <c r="I19" s="91">
        <f>'13. Income Statement (3)'!I33</f>
        <v>0</v>
      </c>
      <c r="J19" s="91">
        <f>'13. Income Statement (3)'!J33</f>
        <v>0</v>
      </c>
      <c r="K19" s="91">
        <f>'13. Income Statement (3)'!K33</f>
        <v>0</v>
      </c>
      <c r="L19" s="91">
        <f>'13. Income Statement (3)'!L33</f>
        <v>0</v>
      </c>
      <c r="M19" s="91">
        <f>'13. Income Statement (3)'!M33</f>
        <v>0</v>
      </c>
      <c r="N19" s="91">
        <f>'13. Income Statement (3)'!N33</f>
        <v>0</v>
      </c>
      <c r="O19" s="91">
        <f>'13. Income Statement (3)'!O33</f>
        <v>0</v>
      </c>
      <c r="P19" s="91">
        <f>'13. Income Statement (3)'!P33</f>
        <v>0</v>
      </c>
      <c r="Q19" s="91">
        <f t="shared" ref="Q19:Q26" si="2">SUM(E19:P19)</f>
        <v>0</v>
      </c>
    </row>
    <row r="20" spans="1:17" ht="12.75" customHeight="1" x14ac:dyDescent="0.25">
      <c r="A20" s="90"/>
      <c r="B20" s="90"/>
      <c r="C20" s="90" t="str">
        <f>'7. Income Statement (1)'!A35</f>
        <v>Fixed Business Expenses</v>
      </c>
      <c r="D20" s="87"/>
      <c r="E20" s="91">
        <f>'13. Income Statement (3)'!E56</f>
        <v>0</v>
      </c>
      <c r="F20" s="91">
        <f>'13. Income Statement (3)'!F56</f>
        <v>0</v>
      </c>
      <c r="G20" s="91">
        <f>'13. Income Statement (3)'!G56</f>
        <v>0</v>
      </c>
      <c r="H20" s="91">
        <f>'13. Income Statement (3)'!H56</f>
        <v>0</v>
      </c>
      <c r="I20" s="91">
        <f>'13. Income Statement (3)'!I56</f>
        <v>0</v>
      </c>
      <c r="J20" s="91">
        <f>'13. Income Statement (3)'!J56</f>
        <v>0</v>
      </c>
      <c r="K20" s="91">
        <f>'13. Income Statement (3)'!K56</f>
        <v>0</v>
      </c>
      <c r="L20" s="91">
        <f>'13. Income Statement (3)'!L56</f>
        <v>0</v>
      </c>
      <c r="M20" s="91">
        <f>'13. Income Statement (3)'!M56</f>
        <v>0</v>
      </c>
      <c r="N20" s="91">
        <f>'13. Income Statement (3)'!N56</f>
        <v>0</v>
      </c>
      <c r="O20" s="91">
        <f>'13. Income Statement (3)'!O56</f>
        <v>0</v>
      </c>
      <c r="P20" s="91">
        <f>'13. Income Statement (3)'!P56</f>
        <v>0</v>
      </c>
      <c r="Q20" s="91">
        <f t="shared" si="2"/>
        <v>0</v>
      </c>
    </row>
    <row r="21" spans="1:17" ht="12.75" customHeight="1" x14ac:dyDescent="0.25">
      <c r="A21" s="90"/>
      <c r="B21" s="90"/>
      <c r="C21" s="90" t="s">
        <v>126</v>
      </c>
      <c r="D21" s="87"/>
      <c r="E21" s="91">
        <v>0</v>
      </c>
      <c r="F21" s="91">
        <v>0</v>
      </c>
      <c r="G21" s="91">
        <f>SUM('13. Income Statement (3)'!E68:G68)</f>
        <v>0</v>
      </c>
      <c r="H21" s="91">
        <v>0</v>
      </c>
      <c r="I21" s="91">
        <v>0</v>
      </c>
      <c r="J21" s="91">
        <f>SUM('13. Income Statement (3)'!H68:J68)</f>
        <v>0</v>
      </c>
      <c r="K21" s="91">
        <v>0</v>
      </c>
      <c r="L21" s="91">
        <v>0</v>
      </c>
      <c r="M21" s="91">
        <f>SUM('13. Income Statement (3)'!K68:M68)</f>
        <v>0</v>
      </c>
      <c r="N21" s="91">
        <v>0</v>
      </c>
      <c r="O21" s="91">
        <v>0</v>
      </c>
      <c r="P21" s="91">
        <f>SUM('13. Income Statement (3)'!N68:P68)</f>
        <v>0</v>
      </c>
      <c r="Q21" s="91">
        <f t="shared" si="2"/>
        <v>0</v>
      </c>
    </row>
    <row r="22" spans="1:17" ht="12.75" customHeight="1" x14ac:dyDescent="0.25">
      <c r="A22" s="90"/>
      <c r="B22" s="90" t="s">
        <v>121</v>
      </c>
      <c r="C22" s="90"/>
      <c r="D22" s="87"/>
      <c r="E22" s="91"/>
      <c r="F22" s="91"/>
      <c r="G22" s="91"/>
      <c r="H22" s="91"/>
      <c r="I22" s="91"/>
      <c r="J22" s="91"/>
      <c r="K22" s="91"/>
      <c r="L22" s="91"/>
      <c r="M22" s="91"/>
      <c r="N22" s="91"/>
      <c r="O22" s="91"/>
      <c r="P22" s="91"/>
      <c r="Q22" s="91">
        <f t="shared" si="2"/>
        <v>0</v>
      </c>
    </row>
    <row r="23" spans="1:17" ht="12.75" customHeight="1" x14ac:dyDescent="0.25">
      <c r="A23" s="90"/>
      <c r="B23" s="90"/>
      <c r="C23" s="90" t="s">
        <v>122</v>
      </c>
      <c r="D23" s="87"/>
      <c r="E23" s="91">
        <f>SUM('26. Amoritization Schedule'!G21,'26. Amoritization Schedule'!G22,'26. Amoritization Schedule'!G48,'26. Amoritization Schedule'!G49,'26. Amoritization Schedule'!G75,'26. Amoritization Schedule'!G76,'26. Amoritization Schedule'!G102,'26. Amoritization Schedule'!G103,'26. Amoritization Schedule'!G129,'26. Amoritization Schedule'!G130)</f>
        <v>0</v>
      </c>
      <c r="F23" s="91">
        <f>SUM('26. Amoritization Schedule'!H21,'26. Amoritization Schedule'!H22,'26. Amoritization Schedule'!H48,'26. Amoritization Schedule'!H49,'26. Amoritization Schedule'!H75,'26. Amoritization Schedule'!H76,'26. Amoritization Schedule'!H102,'26. Amoritization Schedule'!H103,'26. Amoritization Schedule'!H129,'26. Amoritization Schedule'!H130)</f>
        <v>0</v>
      </c>
      <c r="G23" s="91">
        <f>SUM('26. Amoritization Schedule'!I21,'26. Amoritization Schedule'!I22,'26. Amoritization Schedule'!I48,'26. Amoritization Schedule'!I49,'26. Amoritization Schedule'!I75,'26. Amoritization Schedule'!I76,'26. Amoritization Schedule'!I102,'26. Amoritization Schedule'!I103,'26. Amoritization Schedule'!I129,'26. Amoritization Schedule'!I130)</f>
        <v>0</v>
      </c>
      <c r="H23" s="91">
        <f>SUM('26. Amoritization Schedule'!J21,'26. Amoritization Schedule'!J22,'26. Amoritization Schedule'!J48,'26. Amoritization Schedule'!J49,'26. Amoritization Schedule'!J75,'26. Amoritization Schedule'!J76,'26. Amoritization Schedule'!J102,'26. Amoritization Schedule'!J103,'26. Amoritization Schedule'!J129,'26. Amoritization Schedule'!J130)</f>
        <v>0</v>
      </c>
      <c r="I23" s="91">
        <f>SUM('26. Amoritization Schedule'!K21,'26. Amoritization Schedule'!K22,'26. Amoritization Schedule'!K48,'26. Amoritization Schedule'!K49,'26. Amoritization Schedule'!K75,'26. Amoritization Schedule'!K76,'26. Amoritization Schedule'!K102,'26. Amoritization Schedule'!K103,'26. Amoritization Schedule'!K129,'26. Amoritization Schedule'!K130)</f>
        <v>0</v>
      </c>
      <c r="J23" s="91">
        <f>SUM('26. Amoritization Schedule'!L21,'26. Amoritization Schedule'!L22,'26. Amoritization Schedule'!L48,'26. Amoritization Schedule'!L49,'26. Amoritization Schedule'!L75,'26. Amoritization Schedule'!L76,'26. Amoritization Schedule'!L102,'26. Amoritization Schedule'!L103,'26. Amoritization Schedule'!L129,'26. Amoritization Schedule'!L130)</f>
        <v>0</v>
      </c>
      <c r="K23" s="91">
        <f>SUM('26. Amoritization Schedule'!M21,'26. Amoritization Schedule'!M22,'26. Amoritization Schedule'!M48,'26. Amoritization Schedule'!M49,'26. Amoritization Schedule'!M75,'26. Amoritization Schedule'!M76,'26. Amoritization Schedule'!M102,'26. Amoritization Schedule'!M103,'26. Amoritization Schedule'!M129,'26. Amoritization Schedule'!M130)</f>
        <v>0</v>
      </c>
      <c r="L23" s="91">
        <f>SUM('26. Amoritization Schedule'!N21,'26. Amoritization Schedule'!N22,'26. Amoritization Schedule'!N48,'26. Amoritization Schedule'!N49,'26. Amoritization Schedule'!N75,'26. Amoritization Schedule'!N76,'26. Amoritization Schedule'!N102,'26. Amoritization Schedule'!N103,'26. Amoritization Schedule'!N129,'26. Amoritization Schedule'!N130)</f>
        <v>0</v>
      </c>
      <c r="M23" s="91">
        <f>SUM('26. Amoritization Schedule'!O21,'26. Amoritization Schedule'!O22,'26. Amoritization Schedule'!O48,'26. Amoritization Schedule'!O49,'26. Amoritization Schedule'!O75,'26. Amoritization Schedule'!O76,'26. Amoritization Schedule'!O102,'26. Amoritization Schedule'!O103,'26. Amoritization Schedule'!O129,'26. Amoritization Schedule'!O130)</f>
        <v>0</v>
      </c>
      <c r="N23" s="91">
        <f>SUM('26. Amoritization Schedule'!P21,'26. Amoritization Schedule'!P22,'26. Amoritization Schedule'!P48,'26. Amoritization Schedule'!P49,'26. Amoritization Schedule'!P75,'26. Amoritization Schedule'!P76,'26. Amoritization Schedule'!P102,'26. Amoritization Schedule'!P103,'26. Amoritization Schedule'!P129,'26. Amoritization Schedule'!P130)</f>
        <v>0</v>
      </c>
      <c r="O23" s="91">
        <f>SUM('26. Amoritization Schedule'!Q21,'26. Amoritization Schedule'!Q22,'26. Amoritization Schedule'!Q48,'26. Amoritization Schedule'!Q49,'26. Amoritization Schedule'!Q75,'26. Amoritization Schedule'!Q76,'26. Amoritization Schedule'!Q102,'26. Amoritization Schedule'!Q103,'26. Amoritization Schedule'!Q129,'26. Amoritization Schedule'!Q130)</f>
        <v>0</v>
      </c>
      <c r="P23" s="91">
        <f>SUM('26. Amoritization Schedule'!R21,'26. Amoritization Schedule'!R22,'26. Amoritization Schedule'!R48,'26. Amoritization Schedule'!R49,'26. Amoritization Schedule'!R75,'26. Amoritization Schedule'!R76,'26. Amoritization Schedule'!R102,'26. Amoritization Schedule'!R103,'26. Amoritization Schedule'!R129,'26. Amoritization Schedule'!R130)</f>
        <v>0</v>
      </c>
      <c r="Q23" s="91">
        <f t="shared" si="2"/>
        <v>0</v>
      </c>
    </row>
    <row r="24" spans="1:17" ht="12.75" customHeight="1" x14ac:dyDescent="0.25">
      <c r="A24" s="90"/>
      <c r="B24" s="90"/>
      <c r="C24" s="90" t="s">
        <v>123</v>
      </c>
      <c r="D24" s="87"/>
      <c r="E24" s="91">
        <f>'6. Cash Receipts-Disbursements'!G22/12*'11. Cash Flow Statement (2)'!P38</f>
        <v>0</v>
      </c>
      <c r="F24" s="91">
        <f>'6. Cash Receipts-Disbursements'!G22/12*'14. Cash Flow Statement (3)'!E38</f>
        <v>0</v>
      </c>
      <c r="G24" s="91">
        <f>('6. Cash Receipts-Disbursements'!$G$22/12)*F38</f>
        <v>0</v>
      </c>
      <c r="H24" s="91">
        <f>('6. Cash Receipts-Disbursements'!$G$22/12)*G38</f>
        <v>0</v>
      </c>
      <c r="I24" s="91">
        <f>('6. Cash Receipts-Disbursements'!$G$22/12)*H38</f>
        <v>0</v>
      </c>
      <c r="J24" s="91">
        <f>('6. Cash Receipts-Disbursements'!$G$22/12)*I38</f>
        <v>0</v>
      </c>
      <c r="K24" s="91">
        <f>('6. Cash Receipts-Disbursements'!$G$22/12)*J38</f>
        <v>0</v>
      </c>
      <c r="L24" s="91">
        <f>('6. Cash Receipts-Disbursements'!$G$22/12)*K38</f>
        <v>0</v>
      </c>
      <c r="M24" s="91">
        <f>('6. Cash Receipts-Disbursements'!$G$22/12)*L38</f>
        <v>0</v>
      </c>
      <c r="N24" s="91">
        <f>('6. Cash Receipts-Disbursements'!$G$22/12)*M38</f>
        <v>0</v>
      </c>
      <c r="O24" s="91">
        <f>('6. Cash Receipts-Disbursements'!$G$22/12)*N38</f>
        <v>0</v>
      </c>
      <c r="P24" s="91">
        <f>('6. Cash Receipts-Disbursements'!$G$22/12)*O38</f>
        <v>0</v>
      </c>
      <c r="Q24" s="91">
        <f t="shared" si="2"/>
        <v>0</v>
      </c>
    </row>
    <row r="25" spans="1:17" ht="12.75" customHeight="1" x14ac:dyDescent="0.25">
      <c r="A25" s="90"/>
      <c r="B25" s="90"/>
      <c r="C25" s="90" t="s">
        <v>124</v>
      </c>
      <c r="D25" s="87"/>
      <c r="E25" s="104">
        <v>0</v>
      </c>
      <c r="F25" s="104">
        <v>0</v>
      </c>
      <c r="G25" s="104">
        <v>0</v>
      </c>
      <c r="H25" s="104">
        <v>0</v>
      </c>
      <c r="I25" s="104">
        <v>0</v>
      </c>
      <c r="J25" s="104">
        <v>0</v>
      </c>
      <c r="K25" s="104">
        <v>0</v>
      </c>
      <c r="L25" s="104">
        <v>0</v>
      </c>
      <c r="M25" s="104">
        <v>0</v>
      </c>
      <c r="N25" s="104">
        <v>0</v>
      </c>
      <c r="O25" s="104">
        <v>0</v>
      </c>
      <c r="P25" s="104">
        <v>0</v>
      </c>
      <c r="Q25" s="91">
        <f t="shared" si="2"/>
        <v>0</v>
      </c>
    </row>
    <row r="26" spans="1:17" ht="12.75" customHeight="1" thickBot="1" x14ac:dyDescent="0.3">
      <c r="A26" s="1"/>
      <c r="B26" s="1"/>
      <c r="C26" s="1" t="s">
        <v>125</v>
      </c>
      <c r="D26" s="36"/>
      <c r="E26" s="105">
        <v>0</v>
      </c>
      <c r="F26" s="105">
        <v>0</v>
      </c>
      <c r="G26" s="105">
        <v>0</v>
      </c>
      <c r="H26" s="105">
        <v>0</v>
      </c>
      <c r="I26" s="105">
        <v>0</v>
      </c>
      <c r="J26" s="105">
        <v>0</v>
      </c>
      <c r="K26" s="105">
        <v>0</v>
      </c>
      <c r="L26" s="105">
        <v>0</v>
      </c>
      <c r="M26" s="105">
        <v>0</v>
      </c>
      <c r="N26" s="105">
        <v>0</v>
      </c>
      <c r="O26" s="105">
        <v>0</v>
      </c>
      <c r="P26" s="105">
        <v>0</v>
      </c>
      <c r="Q26" s="47">
        <f t="shared" si="2"/>
        <v>0</v>
      </c>
    </row>
    <row r="27" spans="1:17" ht="12.75" customHeight="1" x14ac:dyDescent="0.25">
      <c r="A27" s="1" t="s">
        <v>127</v>
      </c>
      <c r="B27" s="1"/>
      <c r="C27" s="1"/>
      <c r="D27" s="36"/>
      <c r="E27" s="43">
        <f t="shared" ref="E27:Q27" si="3">SUM(E15:E26)</f>
        <v>0</v>
      </c>
      <c r="F27" s="43">
        <f t="shared" si="3"/>
        <v>0</v>
      </c>
      <c r="G27" s="43">
        <f t="shared" si="3"/>
        <v>0</v>
      </c>
      <c r="H27" s="43">
        <f t="shared" si="3"/>
        <v>0</v>
      </c>
      <c r="I27" s="43">
        <f t="shared" si="3"/>
        <v>0</v>
      </c>
      <c r="J27" s="43">
        <f t="shared" si="3"/>
        <v>0</v>
      </c>
      <c r="K27" s="43">
        <f t="shared" si="3"/>
        <v>0</v>
      </c>
      <c r="L27" s="43">
        <f t="shared" si="3"/>
        <v>0</v>
      </c>
      <c r="M27" s="43">
        <f t="shared" si="3"/>
        <v>0</v>
      </c>
      <c r="N27" s="43">
        <f t="shared" si="3"/>
        <v>0</v>
      </c>
      <c r="O27" s="43">
        <f t="shared" si="3"/>
        <v>0</v>
      </c>
      <c r="P27" s="43">
        <f t="shared" si="3"/>
        <v>0</v>
      </c>
      <c r="Q27" s="43">
        <f t="shared" si="3"/>
        <v>0</v>
      </c>
    </row>
    <row r="28" spans="1:17" ht="12.75" customHeight="1" x14ac:dyDescent="0.25">
      <c r="A28" s="1"/>
      <c r="B28" s="1"/>
      <c r="C28" s="1"/>
      <c r="D28" s="36"/>
      <c r="E28" s="43"/>
      <c r="F28" s="43"/>
      <c r="G28" s="43"/>
      <c r="H28" s="43"/>
      <c r="I28" s="43"/>
      <c r="J28" s="43"/>
      <c r="K28" s="43"/>
      <c r="L28" s="43"/>
      <c r="M28" s="43"/>
      <c r="N28" s="43"/>
      <c r="O28" s="43"/>
      <c r="P28" s="43"/>
      <c r="Q28" s="43"/>
    </row>
    <row r="29" spans="1:17" ht="12.75" customHeight="1" x14ac:dyDescent="0.25">
      <c r="A29" s="1" t="s">
        <v>129</v>
      </c>
      <c r="B29" s="1"/>
      <c r="C29" s="1"/>
      <c r="D29" s="36"/>
      <c r="E29" s="43">
        <f t="shared" ref="E29:Q29" si="4">E11-E27</f>
        <v>0</v>
      </c>
      <c r="F29" s="43">
        <f t="shared" si="4"/>
        <v>0</v>
      </c>
      <c r="G29" s="43">
        <f t="shared" si="4"/>
        <v>0</v>
      </c>
      <c r="H29" s="43">
        <f t="shared" si="4"/>
        <v>0</v>
      </c>
      <c r="I29" s="43">
        <f t="shared" si="4"/>
        <v>0</v>
      </c>
      <c r="J29" s="43">
        <f t="shared" si="4"/>
        <v>0</v>
      </c>
      <c r="K29" s="43">
        <f t="shared" si="4"/>
        <v>0</v>
      </c>
      <c r="L29" s="43">
        <f t="shared" si="4"/>
        <v>0</v>
      </c>
      <c r="M29" s="43">
        <f t="shared" si="4"/>
        <v>0</v>
      </c>
      <c r="N29" s="43">
        <f t="shared" si="4"/>
        <v>0</v>
      </c>
      <c r="O29" s="43">
        <f t="shared" si="4"/>
        <v>0</v>
      </c>
      <c r="P29" s="43">
        <f t="shared" si="4"/>
        <v>0</v>
      </c>
      <c r="Q29" s="43">
        <f t="shared" si="4"/>
        <v>0</v>
      </c>
    </row>
    <row r="30" spans="1:17" ht="12.75" customHeight="1" x14ac:dyDescent="0.25">
      <c r="A30" s="1"/>
      <c r="B30" s="1"/>
      <c r="C30" s="1"/>
      <c r="D30" s="36"/>
      <c r="E30" s="43"/>
      <c r="F30" s="43"/>
      <c r="G30" s="43"/>
      <c r="H30" s="43"/>
      <c r="I30" s="43"/>
      <c r="J30" s="43"/>
      <c r="K30" s="43"/>
      <c r="L30" s="43"/>
      <c r="M30" s="43"/>
      <c r="N30" s="43"/>
      <c r="O30" s="43"/>
      <c r="P30" s="43"/>
      <c r="Q30" s="43"/>
    </row>
    <row r="31" spans="1:17" ht="12.75" customHeight="1" thickBot="1" x14ac:dyDescent="0.3">
      <c r="A31" s="1" t="s">
        <v>128</v>
      </c>
      <c r="B31" s="1"/>
      <c r="C31" s="1"/>
      <c r="D31" s="36"/>
      <c r="E31" s="47">
        <f t="shared" ref="E31:P31" si="5">E6+E29</f>
        <v>0</v>
      </c>
      <c r="F31" s="47">
        <f t="shared" si="5"/>
        <v>0</v>
      </c>
      <c r="G31" s="47">
        <f t="shared" si="5"/>
        <v>0</v>
      </c>
      <c r="H31" s="47">
        <f t="shared" si="5"/>
        <v>0</v>
      </c>
      <c r="I31" s="47">
        <f t="shared" si="5"/>
        <v>0</v>
      </c>
      <c r="J31" s="47">
        <f t="shared" si="5"/>
        <v>0</v>
      </c>
      <c r="K31" s="47">
        <f t="shared" si="5"/>
        <v>0</v>
      </c>
      <c r="L31" s="47">
        <f t="shared" si="5"/>
        <v>0</v>
      </c>
      <c r="M31" s="47">
        <f t="shared" si="5"/>
        <v>0</v>
      </c>
      <c r="N31" s="47">
        <f t="shared" si="5"/>
        <v>0</v>
      </c>
      <c r="O31" s="47">
        <f t="shared" si="5"/>
        <v>0</v>
      </c>
      <c r="P31" s="47">
        <f t="shared" si="5"/>
        <v>0</v>
      </c>
      <c r="Q31" s="47"/>
    </row>
    <row r="32" spans="1:17" ht="12.75" customHeight="1" x14ac:dyDescent="0.25">
      <c r="A32" s="1"/>
      <c r="B32" s="1"/>
      <c r="C32" s="1"/>
      <c r="D32" s="36"/>
      <c r="E32" s="43"/>
      <c r="F32" s="43"/>
      <c r="G32" s="43"/>
      <c r="H32" s="43"/>
      <c r="I32" s="43"/>
      <c r="J32" s="43"/>
      <c r="K32" s="43"/>
      <c r="L32" s="43"/>
      <c r="M32" s="43"/>
      <c r="N32" s="43"/>
      <c r="O32" s="43"/>
      <c r="P32" s="43"/>
      <c r="Q32" s="43"/>
    </row>
    <row r="33" spans="1:17" ht="12.75" customHeight="1" x14ac:dyDescent="0.25">
      <c r="A33" s="1" t="s">
        <v>130</v>
      </c>
      <c r="B33" s="1"/>
      <c r="C33" s="1"/>
      <c r="D33" s="36"/>
      <c r="E33" s="43">
        <f>IF((E31-'6. Cash Receipts-Disbursements'!$G$21)&lt;0,'6. Cash Receipts-Disbursements'!$G$21-'14. Cash Flow Statement (3)'!E31,0)</f>
        <v>0</v>
      </c>
      <c r="F33" s="43">
        <f>IF((F31-'6. Cash Receipts-Disbursements'!$G$21)&lt;0,'6. Cash Receipts-Disbursements'!$G$21-'14. Cash Flow Statement (3)'!F31,0)</f>
        <v>0</v>
      </c>
      <c r="G33" s="43">
        <f>IF((G31-'6. Cash Receipts-Disbursements'!$G$21)&lt;0,'6. Cash Receipts-Disbursements'!$G$21-'14. Cash Flow Statement (3)'!G31,0)</f>
        <v>0</v>
      </c>
      <c r="H33" s="43">
        <f>IF((H31-'6. Cash Receipts-Disbursements'!$G$21)&lt;0,'6. Cash Receipts-Disbursements'!$G$21-'14. Cash Flow Statement (3)'!H31,0)</f>
        <v>0</v>
      </c>
      <c r="I33" s="43">
        <f>IF((I31-'6. Cash Receipts-Disbursements'!$G$21)&lt;0,'6. Cash Receipts-Disbursements'!$G$21-'14. Cash Flow Statement (3)'!I31,0)</f>
        <v>0</v>
      </c>
      <c r="J33" s="43">
        <f>IF((J31-'6. Cash Receipts-Disbursements'!$G$21)&lt;0,'6. Cash Receipts-Disbursements'!$G$21-'14. Cash Flow Statement (3)'!J31,0)</f>
        <v>0</v>
      </c>
      <c r="K33" s="43">
        <f>IF((K31-'6. Cash Receipts-Disbursements'!$G$21)&lt;0,'6. Cash Receipts-Disbursements'!$G$21-'14. Cash Flow Statement (3)'!K31,0)</f>
        <v>0</v>
      </c>
      <c r="L33" s="43">
        <f>IF((L31-'6. Cash Receipts-Disbursements'!$G$21)&lt;0,'6. Cash Receipts-Disbursements'!$G$21-'14. Cash Flow Statement (3)'!L31,0)</f>
        <v>0</v>
      </c>
      <c r="M33" s="43">
        <f>IF((M31-'6. Cash Receipts-Disbursements'!$G$21)&lt;0,'6. Cash Receipts-Disbursements'!$G$21-'14. Cash Flow Statement (3)'!M31,0)</f>
        <v>0</v>
      </c>
      <c r="N33" s="43">
        <f>IF((N31-'6. Cash Receipts-Disbursements'!$G$21)&lt;0,'6. Cash Receipts-Disbursements'!$G$21-'14. Cash Flow Statement (3)'!N31,0)</f>
        <v>0</v>
      </c>
      <c r="O33" s="43">
        <f>IF((O31-'6. Cash Receipts-Disbursements'!$G$21)&lt;0,'6. Cash Receipts-Disbursements'!$G$21-'14. Cash Flow Statement (3)'!O31,0)</f>
        <v>0</v>
      </c>
      <c r="P33" s="43">
        <f>IF((P31-'6. Cash Receipts-Disbursements'!$G$21)&lt;0,'6. Cash Receipts-Disbursements'!$G$21-'14. Cash Flow Statement (3)'!P31,0)</f>
        <v>0</v>
      </c>
      <c r="Q33" s="43">
        <f>SUM(E33:P33)</f>
        <v>0</v>
      </c>
    </row>
    <row r="34" spans="1:17" ht="12.75" customHeight="1" thickBot="1" x14ac:dyDescent="0.3">
      <c r="A34" s="1"/>
      <c r="B34" s="1"/>
      <c r="C34" s="1"/>
      <c r="D34" s="36"/>
      <c r="E34" s="47"/>
      <c r="F34" s="47"/>
      <c r="G34" s="47"/>
      <c r="H34" s="47"/>
      <c r="I34" s="47"/>
      <c r="J34" s="47"/>
      <c r="K34" s="47"/>
      <c r="L34" s="47"/>
      <c r="M34" s="47"/>
      <c r="N34" s="47"/>
      <c r="O34" s="47"/>
      <c r="P34" s="47"/>
      <c r="Q34" s="47"/>
    </row>
    <row r="35" spans="1:17" ht="15.75" customHeight="1" thickBot="1" x14ac:dyDescent="0.3">
      <c r="A35" s="1" t="s">
        <v>131</v>
      </c>
      <c r="B35" s="1"/>
      <c r="C35" s="1"/>
      <c r="D35" s="36"/>
      <c r="E35" s="55">
        <f t="shared" ref="E35:P35" si="6">E31+E33</f>
        <v>0</v>
      </c>
      <c r="F35" s="55">
        <f t="shared" si="6"/>
        <v>0</v>
      </c>
      <c r="G35" s="55">
        <f t="shared" si="6"/>
        <v>0</v>
      </c>
      <c r="H35" s="55">
        <f t="shared" si="6"/>
        <v>0</v>
      </c>
      <c r="I35" s="55">
        <f t="shared" si="6"/>
        <v>0</v>
      </c>
      <c r="J35" s="55">
        <f t="shared" si="6"/>
        <v>0</v>
      </c>
      <c r="K35" s="55">
        <f t="shared" si="6"/>
        <v>0</v>
      </c>
      <c r="L35" s="55">
        <f t="shared" si="6"/>
        <v>0</v>
      </c>
      <c r="M35" s="55">
        <f t="shared" si="6"/>
        <v>0</v>
      </c>
      <c r="N35" s="55">
        <f t="shared" si="6"/>
        <v>0</v>
      </c>
      <c r="O35" s="55">
        <f t="shared" si="6"/>
        <v>0</v>
      </c>
      <c r="P35" s="55">
        <f t="shared" si="6"/>
        <v>0</v>
      </c>
      <c r="Q35" s="55"/>
    </row>
    <row r="36" spans="1:17" ht="12.75" customHeight="1" thickTop="1" x14ac:dyDescent="0.25">
      <c r="A36" s="1"/>
      <c r="B36" s="1"/>
      <c r="C36" s="1"/>
      <c r="D36" s="36"/>
      <c r="E36" s="43"/>
      <c r="F36" s="43"/>
      <c r="G36" s="43"/>
      <c r="H36" s="43"/>
      <c r="I36" s="43"/>
      <c r="J36" s="43"/>
      <c r="K36" s="43"/>
      <c r="L36" s="43"/>
      <c r="M36" s="43"/>
      <c r="N36" s="43"/>
      <c r="O36" s="43"/>
      <c r="P36" s="43"/>
      <c r="Q36" s="43"/>
    </row>
    <row r="37" spans="1:17" ht="12.75" customHeight="1" x14ac:dyDescent="0.25">
      <c r="A37" s="1"/>
      <c r="B37" s="1"/>
      <c r="C37" s="1"/>
      <c r="D37" s="36"/>
      <c r="E37" s="43"/>
      <c r="F37" s="43"/>
      <c r="G37" s="43"/>
      <c r="H37" s="43"/>
      <c r="I37" s="43"/>
      <c r="J37" s="43"/>
      <c r="K37" s="43"/>
      <c r="L37" s="43"/>
      <c r="M37" s="43"/>
      <c r="N37" s="43"/>
      <c r="O37" s="43"/>
      <c r="P37" s="43"/>
      <c r="Q37" s="43"/>
    </row>
    <row r="38" spans="1:17" ht="12.75" customHeight="1" x14ac:dyDescent="0.25">
      <c r="A38" s="1" t="s">
        <v>132</v>
      </c>
      <c r="B38" s="1"/>
      <c r="C38" s="1"/>
      <c r="D38" s="36"/>
      <c r="E38" s="91">
        <f>E33+'11. Cash Flow Statement (2)'!P38-'14. Cash Flow Statement (3)'!E25</f>
        <v>0</v>
      </c>
      <c r="F38" s="91">
        <f t="shared" ref="F38:P38" si="7">E38+F33-F25</f>
        <v>0</v>
      </c>
      <c r="G38" s="91">
        <f t="shared" si="7"/>
        <v>0</v>
      </c>
      <c r="H38" s="91">
        <f t="shared" si="7"/>
        <v>0</v>
      </c>
      <c r="I38" s="91">
        <f t="shared" si="7"/>
        <v>0</v>
      </c>
      <c r="J38" s="91">
        <f t="shared" si="7"/>
        <v>0</v>
      </c>
      <c r="K38" s="91">
        <f t="shared" si="7"/>
        <v>0</v>
      </c>
      <c r="L38" s="91">
        <f t="shared" si="7"/>
        <v>0</v>
      </c>
      <c r="M38" s="91">
        <f t="shared" si="7"/>
        <v>0</v>
      </c>
      <c r="N38" s="91">
        <f t="shared" si="7"/>
        <v>0</v>
      </c>
      <c r="O38" s="91">
        <f t="shared" si="7"/>
        <v>0</v>
      </c>
      <c r="P38" s="91">
        <f t="shared" si="7"/>
        <v>0</v>
      </c>
      <c r="Q38" s="91"/>
    </row>
    <row r="39" spans="1:17" ht="12.75" customHeight="1" x14ac:dyDescent="0.25">
      <c r="A39" s="1"/>
      <c r="B39" s="1"/>
      <c r="C39" s="1"/>
      <c r="D39" s="36"/>
      <c r="E39" s="36"/>
      <c r="F39" s="36"/>
      <c r="G39" s="36"/>
      <c r="H39" s="36"/>
      <c r="I39" s="36"/>
      <c r="J39" s="36"/>
      <c r="K39" s="36"/>
      <c r="L39" s="36"/>
      <c r="M39" s="36"/>
      <c r="N39" s="36"/>
      <c r="O39" s="36"/>
      <c r="P39" s="36"/>
      <c r="Q39" s="36"/>
    </row>
    <row r="40" spans="1:17" ht="12.75" customHeight="1" x14ac:dyDescent="0.25">
      <c r="A40" s="1"/>
      <c r="B40" s="1"/>
      <c r="C40" s="1"/>
      <c r="D40" s="36"/>
      <c r="E40" s="36"/>
      <c r="F40" s="36"/>
      <c r="G40" s="36"/>
      <c r="H40" s="36"/>
      <c r="I40" s="36"/>
      <c r="J40" s="36"/>
      <c r="K40" s="36"/>
      <c r="L40" s="36"/>
      <c r="M40" s="36"/>
      <c r="N40" s="36"/>
      <c r="O40" s="36"/>
      <c r="P40" s="36"/>
      <c r="Q40" s="36"/>
    </row>
    <row r="41" spans="1:17" ht="12.75" customHeight="1" x14ac:dyDescent="0.25">
      <c r="A41" s="1"/>
      <c r="B41" s="1"/>
      <c r="C41" s="1"/>
      <c r="D41" s="36"/>
      <c r="E41" s="36"/>
      <c r="F41" s="36"/>
      <c r="G41" s="36"/>
      <c r="H41" s="36"/>
      <c r="I41" s="36"/>
      <c r="J41" s="36"/>
      <c r="K41" s="36"/>
      <c r="L41" s="36"/>
      <c r="M41" s="36"/>
      <c r="N41" s="36"/>
      <c r="O41" s="36"/>
      <c r="P41" s="36"/>
      <c r="Q41" s="36"/>
    </row>
    <row r="42" spans="1:17" ht="12.75" customHeight="1" x14ac:dyDescent="0.25">
      <c r="A42" s="179" t="s">
        <v>322</v>
      </c>
      <c r="Q42" s="36"/>
    </row>
    <row r="43" spans="1:17" ht="12.75" customHeight="1" x14ac:dyDescent="0.2">
      <c r="Q43" s="36"/>
    </row>
    <row r="44" spans="1:17" ht="12.75" customHeight="1" x14ac:dyDescent="0.2">
      <c r="A44" s="6" t="s">
        <v>323</v>
      </c>
      <c r="E44" s="19">
        <f>'11. Cash Flow Statement (2)'!$P46+SUM('13. Income Statement (3)'!$E13:'13. Income Statement (3)'!E13)-SUM('14. Cash Flow Statement (3)'!$E11:E11)</f>
        <v>0</v>
      </c>
      <c r="F44" s="19">
        <f>'11. Cash Flow Statement (2)'!$P46+SUM('13. Income Statement (3)'!$E13:'13. Income Statement (3)'!F13)-SUM('14. Cash Flow Statement (3)'!$E11:F11)</f>
        <v>0</v>
      </c>
      <c r="G44" s="19">
        <f>'11. Cash Flow Statement (2)'!$P46+SUM('13. Income Statement (3)'!$E13:'13. Income Statement (3)'!G13)-SUM('14. Cash Flow Statement (3)'!$E11:G11)</f>
        <v>0</v>
      </c>
      <c r="H44" s="19">
        <f>'11. Cash Flow Statement (2)'!$P46+SUM('13. Income Statement (3)'!$E13:'13. Income Statement (3)'!H13)-SUM('14. Cash Flow Statement (3)'!$E11:H11)</f>
        <v>0</v>
      </c>
      <c r="I44" s="19">
        <f>'11. Cash Flow Statement (2)'!$P46+SUM('13. Income Statement (3)'!$E13:'13. Income Statement (3)'!I13)-SUM('14. Cash Flow Statement (3)'!$E11:I11)</f>
        <v>0</v>
      </c>
      <c r="J44" s="19">
        <f>'11. Cash Flow Statement (2)'!$P46+SUM('13. Income Statement (3)'!$E13:'13. Income Statement (3)'!J13)-SUM('14. Cash Flow Statement (3)'!$E11:J11)</f>
        <v>0</v>
      </c>
      <c r="K44" s="19">
        <f>'11. Cash Flow Statement (2)'!$P46+SUM('13. Income Statement (3)'!$E13:'13. Income Statement (3)'!K13)-SUM('14. Cash Flow Statement (3)'!$E11:K11)</f>
        <v>0</v>
      </c>
      <c r="L44" s="19">
        <f>'11. Cash Flow Statement (2)'!$P46+SUM('13. Income Statement (3)'!$E13:'13. Income Statement (3)'!L13)-SUM('14. Cash Flow Statement (3)'!$E11:L11)</f>
        <v>0</v>
      </c>
      <c r="M44" s="19">
        <f>'11. Cash Flow Statement (2)'!$P46+SUM('13. Income Statement (3)'!$E13:'13. Income Statement (3)'!M13)-SUM('14. Cash Flow Statement (3)'!$E11:M11)</f>
        <v>0</v>
      </c>
      <c r="N44" s="19">
        <f>'11. Cash Flow Statement (2)'!$P46+SUM('13. Income Statement (3)'!$E13:'13. Income Statement (3)'!N13)-SUM('14. Cash Flow Statement (3)'!$E11:N11)</f>
        <v>0</v>
      </c>
      <c r="O44" s="19">
        <f>'11. Cash Flow Statement (2)'!$P46+SUM('13. Income Statement (3)'!$E13:'13. Income Statement (3)'!O13)-SUM('14. Cash Flow Statement (3)'!$E11:O11)</f>
        <v>0</v>
      </c>
      <c r="P44" s="19">
        <f>'11. Cash Flow Statement (2)'!$P46+SUM('13. Income Statement (3)'!$E13:'13. Income Statement (3)'!P13)-SUM('14. Cash Flow Statement (3)'!$E11:P11)</f>
        <v>0</v>
      </c>
      <c r="Q44" s="36"/>
    </row>
    <row r="45" spans="1:17" ht="12.75" customHeight="1" x14ac:dyDescent="0.2">
      <c r="A45" s="6" t="s">
        <v>324</v>
      </c>
      <c r="E45" s="19">
        <f>'11. Cash Flow Statement (2)'!$P47+SUM('13. Income Statement (3)'!$E22:E22)-SUM('14. Cash Flow Statement (3)'!$E17:E17)</f>
        <v>0</v>
      </c>
      <c r="F45" s="19">
        <f>'11. Cash Flow Statement (2)'!$P47+SUM('13. Income Statement (3)'!$E22:F22)-SUM('14. Cash Flow Statement (3)'!$E17:F17)</f>
        <v>0</v>
      </c>
      <c r="G45" s="19">
        <f>'11. Cash Flow Statement (2)'!$P47+SUM('13. Income Statement (3)'!$E22:G22)-SUM('14. Cash Flow Statement (3)'!$E17:G17)</f>
        <v>0</v>
      </c>
      <c r="H45" s="19">
        <f>'11. Cash Flow Statement (2)'!$P47+SUM('13. Income Statement (3)'!$E22:H22)-SUM('14. Cash Flow Statement (3)'!$E17:H17)</f>
        <v>0</v>
      </c>
      <c r="I45" s="19">
        <f>'11. Cash Flow Statement (2)'!$P47+SUM('13. Income Statement (3)'!$E22:I22)-SUM('14. Cash Flow Statement (3)'!$E17:I17)</f>
        <v>0</v>
      </c>
      <c r="J45" s="19">
        <f>'11. Cash Flow Statement (2)'!$P47+SUM('13. Income Statement (3)'!$E22:J22)-SUM('14. Cash Flow Statement (3)'!$E17:J17)</f>
        <v>0</v>
      </c>
      <c r="K45" s="19">
        <f>'11. Cash Flow Statement (2)'!$P47+SUM('13. Income Statement (3)'!$E22:K22)-SUM('14. Cash Flow Statement (3)'!$E17:K17)</f>
        <v>0</v>
      </c>
      <c r="L45" s="19">
        <f>'11. Cash Flow Statement (2)'!$P47+SUM('13. Income Statement (3)'!$E22:L22)-SUM('14. Cash Flow Statement (3)'!$E17:L17)</f>
        <v>0</v>
      </c>
      <c r="M45" s="19">
        <f>'11. Cash Flow Statement (2)'!$P47+SUM('13. Income Statement (3)'!$E22:M22)-SUM('14. Cash Flow Statement (3)'!$E17:M17)</f>
        <v>0</v>
      </c>
      <c r="N45" s="19">
        <f>'11. Cash Flow Statement (2)'!$P47+SUM('13. Income Statement (3)'!$E22:N22)-SUM('14. Cash Flow Statement (3)'!$E17:N17)</f>
        <v>0</v>
      </c>
      <c r="O45" s="19">
        <f>'11. Cash Flow Statement (2)'!$P47+SUM('13. Income Statement (3)'!$E22:O22)-SUM('14. Cash Flow Statement (3)'!$E17:O17)</f>
        <v>0</v>
      </c>
      <c r="P45" s="19">
        <f>'11. Cash Flow Statement (2)'!$P47+SUM('13. Income Statement (3)'!$E22:P22)-SUM('14. Cash Flow Statement (3)'!$E17:P17)</f>
        <v>0</v>
      </c>
      <c r="Q45" s="36"/>
    </row>
    <row r="46" spans="1:17" ht="12.75" customHeight="1" x14ac:dyDescent="0.2">
      <c r="A46" s="6" t="s">
        <v>139</v>
      </c>
      <c r="E46" s="19">
        <f>'11. Cash Flow Statement (2)'!P48+'14. Cash Flow Statement (3)'!E16</f>
        <v>0</v>
      </c>
      <c r="F46" s="19">
        <f t="shared" ref="F46:P46" si="8">E46+F16</f>
        <v>0</v>
      </c>
      <c r="G46" s="19">
        <f t="shared" si="8"/>
        <v>0</v>
      </c>
      <c r="H46" s="19">
        <f t="shared" si="8"/>
        <v>0</v>
      </c>
      <c r="I46" s="19">
        <f t="shared" si="8"/>
        <v>0</v>
      </c>
      <c r="J46" s="19">
        <f t="shared" si="8"/>
        <v>0</v>
      </c>
      <c r="K46" s="19">
        <f t="shared" si="8"/>
        <v>0</v>
      </c>
      <c r="L46" s="19">
        <f t="shared" si="8"/>
        <v>0</v>
      </c>
      <c r="M46" s="19">
        <f t="shared" si="8"/>
        <v>0</v>
      </c>
      <c r="N46" s="19">
        <f t="shared" si="8"/>
        <v>0</v>
      </c>
      <c r="O46" s="19">
        <f t="shared" si="8"/>
        <v>0</v>
      </c>
      <c r="P46" s="19">
        <f t="shared" si="8"/>
        <v>0</v>
      </c>
      <c r="Q46" s="36"/>
    </row>
    <row r="47" spans="1:17" ht="12.75" customHeight="1" x14ac:dyDescent="0.2">
      <c r="Q47" s="36"/>
    </row>
    <row r="48" spans="1:17" ht="12.75" customHeight="1" x14ac:dyDescent="0.2">
      <c r="A48" s="6" t="s">
        <v>325</v>
      </c>
      <c r="E48" s="19">
        <f>E44-E45+E46</f>
        <v>0</v>
      </c>
      <c r="F48" s="19">
        <f t="shared" ref="F48:P48" si="9">F44-F45+F46</f>
        <v>0</v>
      </c>
      <c r="G48" s="19">
        <f t="shared" si="9"/>
        <v>0</v>
      </c>
      <c r="H48" s="19">
        <f t="shared" si="9"/>
        <v>0</v>
      </c>
      <c r="I48" s="19">
        <f t="shared" si="9"/>
        <v>0</v>
      </c>
      <c r="J48" s="19">
        <f t="shared" si="9"/>
        <v>0</v>
      </c>
      <c r="K48" s="19">
        <f t="shared" si="9"/>
        <v>0</v>
      </c>
      <c r="L48" s="19">
        <f t="shared" si="9"/>
        <v>0</v>
      </c>
      <c r="M48" s="19">
        <f t="shared" si="9"/>
        <v>0</v>
      </c>
      <c r="N48" s="19">
        <f t="shared" si="9"/>
        <v>0</v>
      </c>
      <c r="O48" s="19">
        <f t="shared" si="9"/>
        <v>0</v>
      </c>
      <c r="P48" s="19">
        <f t="shared" si="9"/>
        <v>0</v>
      </c>
      <c r="Q48" s="36"/>
    </row>
    <row r="49" spans="1:17" ht="12.75" customHeight="1" x14ac:dyDescent="0.2">
      <c r="Q49" s="36"/>
    </row>
    <row r="50" spans="1:17" ht="12.75" customHeight="1" x14ac:dyDescent="0.2">
      <c r="Q50" s="36"/>
    </row>
    <row r="51" spans="1:17" ht="12.75" customHeight="1" x14ac:dyDescent="0.2">
      <c r="A51" s="6" t="s">
        <v>326</v>
      </c>
      <c r="E51" s="232" t="e">
        <f>E44/AVERAGE('13. Income Statement (3)'!$E13:E13)*30</f>
        <v>#DIV/0!</v>
      </c>
      <c r="F51" s="232" t="e">
        <f>F44/AVERAGE('13. Income Statement (3)'!$E13:F13)*30</f>
        <v>#DIV/0!</v>
      </c>
      <c r="G51" s="232" t="e">
        <f>G44/AVERAGE('13. Income Statement (3)'!$E13:G13)*30</f>
        <v>#DIV/0!</v>
      </c>
      <c r="H51" s="232" t="e">
        <f>H44/AVERAGE('13. Income Statement (3)'!$E13:H13)*30</f>
        <v>#DIV/0!</v>
      </c>
      <c r="I51" s="232" t="e">
        <f>I44/AVERAGE('13. Income Statement (3)'!$E13:I13)*30</f>
        <v>#DIV/0!</v>
      </c>
      <c r="J51" s="232" t="e">
        <f>J44/AVERAGE('13. Income Statement (3)'!$E13:J13)*30</f>
        <v>#DIV/0!</v>
      </c>
      <c r="K51" s="232" t="e">
        <f>K44/AVERAGE('13. Income Statement (3)'!$E13:K13)*30</f>
        <v>#DIV/0!</v>
      </c>
      <c r="L51" s="232" t="e">
        <f>L44/AVERAGE('13. Income Statement (3)'!$E13:L13)*30</f>
        <v>#DIV/0!</v>
      </c>
      <c r="M51" s="232" t="e">
        <f>M44/AVERAGE('13. Income Statement (3)'!$E13:M13)*30</f>
        <v>#DIV/0!</v>
      </c>
      <c r="N51" s="232" t="e">
        <f>N44/AVERAGE('13. Income Statement (3)'!$E13:N13)*30</f>
        <v>#DIV/0!</v>
      </c>
      <c r="O51" s="232" t="e">
        <f>O44/AVERAGE('13. Income Statement (3)'!$E13:O13)*30</f>
        <v>#DIV/0!</v>
      </c>
      <c r="P51" s="232" t="e">
        <f>P44/AVERAGE('13. Income Statement (3)'!$E13:P13)*30</f>
        <v>#DIV/0!</v>
      </c>
    </row>
    <row r="52" spans="1:17" ht="12.75" customHeight="1" x14ac:dyDescent="0.2">
      <c r="A52" s="6" t="s">
        <v>327</v>
      </c>
      <c r="E52" s="232" t="e">
        <f>E45/AVERAGE('13. Income Statement (3)'!$E$22:E$22)*30</f>
        <v>#DIV/0!</v>
      </c>
      <c r="F52" s="232" t="e">
        <f>F45/AVERAGE('13. Income Statement (3)'!$E$22:F$22)*30</f>
        <v>#DIV/0!</v>
      </c>
      <c r="G52" s="232" t="e">
        <f>G45/AVERAGE('13. Income Statement (3)'!$E$22:G$22)*30</f>
        <v>#DIV/0!</v>
      </c>
      <c r="H52" s="232" t="e">
        <f>H45/AVERAGE('13. Income Statement (3)'!$E$22:H$22)*30</f>
        <v>#DIV/0!</v>
      </c>
      <c r="I52" s="232" t="e">
        <f>I45/AVERAGE('13. Income Statement (3)'!$E$22:I$22)*30</f>
        <v>#DIV/0!</v>
      </c>
      <c r="J52" s="232" t="e">
        <f>J45/AVERAGE('13. Income Statement (3)'!$E$22:J$22)*30</f>
        <v>#DIV/0!</v>
      </c>
      <c r="K52" s="232" t="e">
        <f>K45/AVERAGE('13. Income Statement (3)'!$E$22:K$22)*30</f>
        <v>#DIV/0!</v>
      </c>
      <c r="L52" s="232" t="e">
        <f>L45/AVERAGE('13. Income Statement (3)'!$E$22:L$22)*30</f>
        <v>#DIV/0!</v>
      </c>
      <c r="M52" s="232" t="e">
        <f>M45/AVERAGE('13. Income Statement (3)'!$E$22:M$22)*30</f>
        <v>#DIV/0!</v>
      </c>
      <c r="N52" s="232" t="e">
        <f>N45/AVERAGE('13. Income Statement (3)'!$E$22:N$22)*30</f>
        <v>#DIV/0!</v>
      </c>
      <c r="O52" s="232" t="e">
        <f>O45/AVERAGE('13. Income Statement (3)'!$E$22:O$22)*30</f>
        <v>#DIV/0!</v>
      </c>
      <c r="P52" s="232" t="e">
        <f>P45/AVERAGE('13. Income Statement (3)'!$E$22:P$22)*30</f>
        <v>#DIV/0!</v>
      </c>
      <c r="Q52" s="12"/>
    </row>
    <row r="53" spans="1:17" ht="12.75" customHeight="1" x14ac:dyDescent="0.2">
      <c r="A53" s="6" t="s">
        <v>328</v>
      </c>
      <c r="E53" s="232" t="e">
        <f>E46/AVERAGE('13. Income Statement (3)'!$E$22:E$22)*30</f>
        <v>#DIV/0!</v>
      </c>
      <c r="F53" s="232" t="e">
        <f>F46/AVERAGE('13. Income Statement (3)'!$E$22:F$22)*30</f>
        <v>#DIV/0!</v>
      </c>
      <c r="G53" s="232" t="e">
        <f>G46/AVERAGE('13. Income Statement (3)'!$E$22:G$22)*30</f>
        <v>#DIV/0!</v>
      </c>
      <c r="H53" s="232" t="e">
        <f>H46/AVERAGE('13. Income Statement (3)'!$E$22:H$22)*30</f>
        <v>#DIV/0!</v>
      </c>
      <c r="I53" s="232" t="e">
        <f>I46/AVERAGE('13. Income Statement (3)'!$E$22:I$22)*30</f>
        <v>#DIV/0!</v>
      </c>
      <c r="J53" s="232" t="e">
        <f>J46/AVERAGE('13. Income Statement (3)'!$E$22:J$22)*30</f>
        <v>#DIV/0!</v>
      </c>
      <c r="K53" s="232" t="e">
        <f>K46/AVERAGE('13. Income Statement (3)'!$E$22:K$22)*30</f>
        <v>#DIV/0!</v>
      </c>
      <c r="L53" s="232" t="e">
        <f>L46/AVERAGE('13. Income Statement (3)'!$E$22:L$22)*30</f>
        <v>#DIV/0!</v>
      </c>
      <c r="M53" s="232" t="e">
        <f>M46/AVERAGE('13. Income Statement (3)'!$E$22:M$22)*30</f>
        <v>#DIV/0!</v>
      </c>
      <c r="N53" s="232" t="e">
        <f>N46/AVERAGE('13. Income Statement (3)'!$E$22:N$22)*30</f>
        <v>#DIV/0!</v>
      </c>
      <c r="O53" s="232" t="e">
        <f>O46/AVERAGE('13. Income Statement (3)'!$E$22:O$22)*30</f>
        <v>#DIV/0!</v>
      </c>
      <c r="P53" s="232" t="e">
        <f>P46/AVERAGE('13. Income Statement (3)'!$E$22:P$22)*30</f>
        <v>#DIV/0!</v>
      </c>
      <c r="Q53" s="12"/>
    </row>
    <row r="54" spans="1:17" ht="12.75" customHeight="1" x14ac:dyDescent="0.2">
      <c r="E54" s="12"/>
      <c r="F54" s="12"/>
      <c r="G54" s="12"/>
      <c r="H54" s="12"/>
      <c r="I54" s="12"/>
      <c r="J54" s="12"/>
      <c r="K54" s="12"/>
      <c r="L54" s="12"/>
      <c r="M54" s="12"/>
      <c r="N54" s="12"/>
      <c r="O54" s="12"/>
      <c r="P54" s="12"/>
      <c r="Q54" s="12"/>
    </row>
    <row r="55" spans="1:17" ht="12.75" customHeight="1" x14ac:dyDescent="0.2">
      <c r="D55" s="7"/>
      <c r="E55" s="12"/>
      <c r="F55" s="12"/>
      <c r="G55" s="12"/>
      <c r="H55" s="12"/>
      <c r="I55" s="12"/>
      <c r="J55" s="12"/>
      <c r="K55" s="12"/>
      <c r="L55" s="12"/>
      <c r="M55" s="12"/>
      <c r="N55" s="12"/>
      <c r="O55" s="12"/>
      <c r="P55" s="12"/>
      <c r="Q55" s="12"/>
    </row>
    <row r="56" spans="1:17" ht="12.75" customHeight="1" x14ac:dyDescent="0.2">
      <c r="D56" s="7"/>
      <c r="E56" s="12"/>
      <c r="F56" s="12"/>
      <c r="G56" s="12"/>
      <c r="H56" s="12"/>
      <c r="I56" s="12"/>
      <c r="J56" s="12"/>
      <c r="K56" s="12"/>
      <c r="L56" s="12"/>
      <c r="M56" s="12"/>
      <c r="N56" s="12"/>
      <c r="O56" s="12"/>
      <c r="P56" s="12"/>
      <c r="Q56" s="12"/>
    </row>
    <row r="57" spans="1:17" ht="12.75" customHeight="1" x14ac:dyDescent="0.2">
      <c r="D57" s="7"/>
      <c r="E57" s="12"/>
      <c r="F57" s="12"/>
      <c r="G57" s="12"/>
      <c r="H57" s="12"/>
      <c r="I57" s="12"/>
      <c r="J57" s="12"/>
      <c r="K57" s="12"/>
      <c r="L57" s="12"/>
      <c r="M57" s="12"/>
      <c r="N57" s="12"/>
      <c r="O57" s="12"/>
      <c r="P57" s="12"/>
      <c r="Q57" s="12"/>
    </row>
    <row r="58" spans="1:17" ht="12.75" customHeight="1" x14ac:dyDescent="0.2">
      <c r="D58" s="7"/>
      <c r="E58" s="12"/>
      <c r="F58" s="12"/>
      <c r="G58" s="12"/>
      <c r="H58" s="12"/>
      <c r="I58" s="12"/>
      <c r="J58" s="12"/>
      <c r="K58" s="12"/>
      <c r="L58" s="12"/>
      <c r="M58" s="12"/>
      <c r="N58" s="12"/>
      <c r="O58" s="12"/>
      <c r="P58" s="12"/>
      <c r="Q58" s="12"/>
    </row>
    <row r="59" spans="1:17" ht="12.75" customHeight="1" x14ac:dyDescent="0.2">
      <c r="D59" s="7"/>
      <c r="E59" s="12"/>
      <c r="F59" s="12"/>
      <c r="G59" s="12"/>
      <c r="H59" s="12"/>
      <c r="I59" s="12"/>
      <c r="J59" s="12"/>
      <c r="K59" s="12"/>
      <c r="L59" s="12"/>
      <c r="M59" s="12"/>
      <c r="N59" s="12"/>
      <c r="O59" s="12"/>
      <c r="P59" s="12"/>
      <c r="Q59" s="12"/>
    </row>
    <row r="60" spans="1:17" ht="12.75" customHeight="1" x14ac:dyDescent="0.2">
      <c r="E60" s="12"/>
      <c r="F60" s="12"/>
      <c r="G60" s="12"/>
      <c r="H60" s="12"/>
      <c r="I60" s="12"/>
      <c r="J60" s="12"/>
      <c r="K60" s="12"/>
      <c r="L60" s="12"/>
      <c r="M60" s="12"/>
      <c r="N60" s="12"/>
      <c r="O60" s="12"/>
      <c r="P60" s="12"/>
      <c r="Q60" s="12"/>
    </row>
    <row r="61" spans="1:17" ht="12.75" customHeight="1" x14ac:dyDescent="0.2">
      <c r="E61" s="12"/>
      <c r="F61" s="12"/>
      <c r="G61" s="12"/>
      <c r="H61" s="12"/>
      <c r="I61" s="12"/>
      <c r="J61" s="12"/>
      <c r="K61" s="12"/>
      <c r="L61" s="12"/>
      <c r="M61" s="12"/>
      <c r="N61" s="12"/>
      <c r="O61" s="12"/>
      <c r="P61" s="12"/>
      <c r="Q61" s="12"/>
    </row>
    <row r="62" spans="1:17" ht="12.75" customHeight="1" x14ac:dyDescent="0.2">
      <c r="E62" s="12"/>
      <c r="F62" s="12"/>
      <c r="G62" s="12"/>
      <c r="H62" s="12"/>
      <c r="I62" s="12"/>
      <c r="J62" s="12"/>
      <c r="K62" s="12"/>
      <c r="L62" s="12"/>
      <c r="M62" s="12"/>
      <c r="N62" s="12"/>
      <c r="O62" s="12"/>
      <c r="P62" s="12"/>
      <c r="Q62" s="12"/>
    </row>
    <row r="63" spans="1:17" ht="12.75" customHeight="1" x14ac:dyDescent="0.2">
      <c r="E63" s="12"/>
      <c r="F63" s="12"/>
      <c r="G63" s="12"/>
      <c r="H63" s="12"/>
      <c r="I63" s="12"/>
      <c r="J63" s="12"/>
      <c r="K63" s="12"/>
      <c r="L63" s="12"/>
      <c r="M63" s="12"/>
      <c r="N63" s="12"/>
      <c r="O63" s="12"/>
      <c r="P63" s="12"/>
      <c r="Q63" s="12"/>
    </row>
    <row r="64" spans="1:17"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sheetData>
  <sheetProtection sheet="1" objects="1" scenarios="1"/>
  <phoneticPr fontId="4" type="noConversion"/>
  <pageMargins left="0.75" right="0.75" top="1" bottom="1" header="0.5" footer="0.5"/>
  <pageSetup scale="63" orientation="landscape" blackAndWhite="1" horizontalDpi="300" verticalDpi="300"/>
  <headerFooter>
    <oddHeader>&amp;R&amp;K000000&amp;A_x000D_&amp;D_x000D_&amp;T</oddHeader>
    <oddFooter>&amp;L&amp;F&amp;RPage &amp;P of &amp;N</oddFooter>
  </headerFooter>
  <colBreaks count="1" manualBreakCount="1">
    <brk id="17" max="1048575" man="1"/>
  </colBreaks>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6"/>
  <sheetViews>
    <sheetView showGridLines="0" zoomScale="90" zoomScaleNormal="90" zoomScalePageLayoutView="90" workbookViewId="0">
      <selection activeCell="I11" sqref="I11"/>
    </sheetView>
  </sheetViews>
  <sheetFormatPr defaultColWidth="8.875" defaultRowHeight="11.4" x14ac:dyDescent="0.2"/>
  <cols>
    <col min="1" max="2" width="3" style="6" customWidth="1"/>
    <col min="3" max="3" width="13.75" style="6" customWidth="1"/>
    <col min="4" max="4" width="22.75" customWidth="1"/>
    <col min="5" max="5" width="4" customWidth="1"/>
    <col min="6" max="6" width="13.75" customWidth="1"/>
    <col min="7" max="7" width="3.75" customWidth="1"/>
    <col min="8" max="8" width="4" customWidth="1"/>
    <col min="9" max="9" width="13.75" customWidth="1"/>
    <col min="10" max="10" width="8.75" customWidth="1"/>
    <col min="11" max="17" width="10.75" customWidth="1"/>
    <col min="18" max="18" width="15.75" customWidth="1"/>
  </cols>
  <sheetData>
    <row r="1" spans="1:18" ht="15.6" x14ac:dyDescent="0.3">
      <c r="A1" s="5" t="str">
        <f>'1. Required Start-Up Funds'!A1</f>
        <v>SCORE Financial Template</v>
      </c>
    </row>
    <row r="2" spans="1:18" ht="15.6" x14ac:dyDescent="0.3">
      <c r="A2" s="5" t="s">
        <v>193</v>
      </c>
    </row>
    <row r="3" spans="1:18" ht="12.75" customHeight="1" thickBot="1" x14ac:dyDescent="0.3">
      <c r="A3" s="1"/>
      <c r="B3" s="1"/>
      <c r="C3" s="1"/>
      <c r="D3" s="36"/>
      <c r="E3" s="88"/>
      <c r="F3" s="38" t="s">
        <v>190</v>
      </c>
      <c r="G3" s="89"/>
      <c r="H3" s="88"/>
      <c r="I3" s="38" t="s">
        <v>194</v>
      </c>
      <c r="J3" s="89"/>
      <c r="K3" s="88"/>
      <c r="L3" s="88"/>
      <c r="M3" s="88"/>
      <c r="N3" s="88"/>
      <c r="O3" s="88"/>
      <c r="P3" s="88"/>
      <c r="Q3" s="13"/>
      <c r="R3" s="13"/>
    </row>
    <row r="4" spans="1:18" ht="12.75" customHeight="1" thickTop="1" x14ac:dyDescent="0.25">
      <c r="A4" s="90"/>
      <c r="B4" s="90"/>
      <c r="C4" s="90"/>
      <c r="D4" s="87"/>
      <c r="E4" s="87"/>
      <c r="F4" s="87"/>
      <c r="G4" s="87"/>
      <c r="H4" s="87"/>
      <c r="I4" s="87"/>
      <c r="J4" s="87"/>
      <c r="K4" s="87"/>
      <c r="L4" s="87"/>
      <c r="M4" s="87"/>
      <c r="N4" s="87"/>
      <c r="O4" s="87"/>
      <c r="P4" s="87"/>
      <c r="Q4" s="15"/>
      <c r="R4" s="15"/>
    </row>
    <row r="5" spans="1:18" ht="12.75" customHeight="1" x14ac:dyDescent="0.25">
      <c r="A5" s="90" t="s">
        <v>135</v>
      </c>
      <c r="B5" s="90"/>
      <c r="C5" s="90"/>
      <c r="D5" s="87"/>
      <c r="E5" s="87"/>
      <c r="F5" s="91"/>
      <c r="G5" s="91"/>
      <c r="H5" s="91"/>
      <c r="I5" s="91"/>
      <c r="J5" s="87"/>
      <c r="K5" s="87"/>
      <c r="L5" s="87"/>
      <c r="M5" s="87"/>
      <c r="N5" s="87"/>
      <c r="O5" s="87"/>
      <c r="P5" s="87"/>
      <c r="Q5" s="15"/>
      <c r="R5" s="15"/>
    </row>
    <row r="6" spans="1:18" ht="12.75" customHeight="1" x14ac:dyDescent="0.25">
      <c r="A6" s="90"/>
      <c r="B6" s="90" t="s">
        <v>136</v>
      </c>
      <c r="C6" s="90"/>
      <c r="D6" s="87"/>
      <c r="E6" s="87"/>
      <c r="F6" s="91"/>
      <c r="G6" s="91"/>
      <c r="H6" s="91"/>
      <c r="I6" s="91"/>
      <c r="J6" s="87"/>
      <c r="K6" s="87"/>
      <c r="L6" s="87"/>
      <c r="M6" s="87"/>
      <c r="N6" s="87"/>
      <c r="O6" s="87"/>
      <c r="P6" s="87"/>
      <c r="Q6" s="15"/>
      <c r="R6" s="15"/>
    </row>
    <row r="7" spans="1:18" ht="12.75" customHeight="1" x14ac:dyDescent="0.25">
      <c r="A7" s="90"/>
      <c r="B7" s="90"/>
      <c r="C7" s="90" t="s">
        <v>137</v>
      </c>
      <c r="D7" s="87"/>
      <c r="E7" s="87"/>
      <c r="F7" s="91">
        <f>'12. Balance Sheet (2)'!I7</f>
        <v>0</v>
      </c>
      <c r="G7" s="91"/>
      <c r="H7" s="91"/>
      <c r="I7" s="91">
        <f>'14. Cash Flow Statement (3)'!P35</f>
        <v>0</v>
      </c>
      <c r="J7" s="87"/>
      <c r="K7" s="87"/>
      <c r="L7" s="92"/>
      <c r="M7" s="87"/>
      <c r="N7" s="87"/>
      <c r="O7" s="87"/>
      <c r="P7" s="87"/>
      <c r="Q7" s="15"/>
      <c r="R7" s="15"/>
    </row>
    <row r="8" spans="1:18" ht="12.75" customHeight="1" x14ac:dyDescent="0.25">
      <c r="A8" s="90"/>
      <c r="B8" s="90"/>
      <c r="C8" s="90" t="s">
        <v>117</v>
      </c>
      <c r="D8" s="87"/>
      <c r="E8" s="87"/>
      <c r="F8" s="91">
        <f>'12. Balance Sheet (2)'!I8</f>
        <v>0</v>
      </c>
      <c r="G8" s="91"/>
      <c r="H8" s="91"/>
      <c r="I8" s="91">
        <f>F8+'13. Income Statement (3)'!Q13-'14. Cash Flow Statement (3)'!Q11</f>
        <v>0</v>
      </c>
      <c r="J8" s="87"/>
      <c r="K8" s="87"/>
      <c r="L8" s="92"/>
      <c r="M8" s="87"/>
      <c r="N8" s="87"/>
      <c r="O8" s="87"/>
      <c r="P8" s="87"/>
      <c r="Q8" s="15"/>
      <c r="R8" s="15"/>
    </row>
    <row r="9" spans="1:18" ht="12.75" customHeight="1" x14ac:dyDescent="0.25">
      <c r="A9" s="90"/>
      <c r="B9" s="90"/>
      <c r="C9" s="90" t="s">
        <v>139</v>
      </c>
      <c r="D9" s="87"/>
      <c r="E9" s="87"/>
      <c r="F9" s="91">
        <f>'12. Balance Sheet (2)'!I9</f>
        <v>0</v>
      </c>
      <c r="G9" s="91"/>
      <c r="H9" s="91"/>
      <c r="I9" s="91">
        <f>F9+'14. Cash Flow Statement (3)'!Q16</f>
        <v>0</v>
      </c>
      <c r="J9" s="87"/>
      <c r="K9" s="87"/>
      <c r="L9" s="92"/>
      <c r="M9" s="87"/>
      <c r="N9" s="87"/>
      <c r="O9" s="87"/>
      <c r="P9" s="87"/>
      <c r="Q9" s="15"/>
      <c r="R9" s="15"/>
    </row>
    <row r="10" spans="1:18" ht="12.75" customHeight="1" x14ac:dyDescent="0.25">
      <c r="A10" s="90"/>
      <c r="B10" s="90"/>
      <c r="C10" s="90" t="s">
        <v>140</v>
      </c>
      <c r="D10" s="87"/>
      <c r="E10" s="87"/>
      <c r="F10" s="91">
        <f>'12. Balance Sheet (2)'!I10</f>
        <v>0</v>
      </c>
      <c r="G10" s="91"/>
      <c r="H10" s="91"/>
      <c r="I10" s="91">
        <f>F10</f>
        <v>0</v>
      </c>
      <c r="J10" s="87"/>
      <c r="K10" s="87"/>
      <c r="L10" s="92"/>
      <c r="M10" s="87"/>
      <c r="N10" s="87"/>
      <c r="O10" s="87"/>
      <c r="P10" s="87"/>
      <c r="Q10" s="15"/>
      <c r="R10" s="15"/>
    </row>
    <row r="11" spans="1:18" ht="12.75" customHeight="1" thickBot="1" x14ac:dyDescent="0.3">
      <c r="A11" s="90"/>
      <c r="B11" s="90"/>
      <c r="C11" s="90" t="s">
        <v>141</v>
      </c>
      <c r="D11" s="87"/>
      <c r="E11" s="87"/>
      <c r="F11" s="47">
        <f>'12. Balance Sheet (2)'!I11</f>
        <v>0</v>
      </c>
      <c r="G11" s="91"/>
      <c r="H11" s="91"/>
      <c r="I11" s="91">
        <f>F11</f>
        <v>0</v>
      </c>
      <c r="J11" s="87"/>
      <c r="K11" s="87"/>
      <c r="L11" s="92"/>
      <c r="M11" s="87"/>
      <c r="N11" s="87"/>
      <c r="O11" s="87"/>
      <c r="P11" s="87"/>
      <c r="Q11" s="15"/>
      <c r="R11" s="15"/>
    </row>
    <row r="12" spans="1:18" ht="12.75" customHeight="1" x14ac:dyDescent="0.25">
      <c r="A12" s="90"/>
      <c r="B12" s="90" t="s">
        <v>142</v>
      </c>
      <c r="C12" s="90"/>
      <c r="D12" s="87"/>
      <c r="E12" s="91"/>
      <c r="F12" s="91">
        <f>SUM(F7:F11)</f>
        <v>0</v>
      </c>
      <c r="G12" s="91"/>
      <c r="H12" s="91"/>
      <c r="I12" s="305">
        <f>SUM(I7:I11)</f>
        <v>0</v>
      </c>
      <c r="J12" s="91"/>
      <c r="K12" s="91"/>
      <c r="L12" s="91"/>
      <c r="M12" s="91"/>
      <c r="N12" s="91"/>
      <c r="O12" s="91"/>
      <c r="P12" s="91"/>
      <c r="Q12" s="16"/>
      <c r="R12" s="16"/>
    </row>
    <row r="13" spans="1:18" ht="12.75" customHeight="1" x14ac:dyDescent="0.25">
      <c r="A13" s="90"/>
      <c r="B13" s="1"/>
      <c r="C13" s="1"/>
      <c r="D13" s="87"/>
      <c r="E13" s="91"/>
      <c r="F13" s="91"/>
      <c r="G13" s="91"/>
      <c r="H13" s="91"/>
      <c r="I13" s="91"/>
      <c r="J13" s="91"/>
      <c r="K13" s="91"/>
      <c r="L13" s="91"/>
      <c r="M13" s="91"/>
      <c r="N13" s="91"/>
      <c r="O13" s="91"/>
      <c r="P13" s="91"/>
      <c r="Q13" s="16"/>
      <c r="R13" s="16"/>
    </row>
    <row r="14" spans="1:18" ht="12.75" customHeight="1" x14ac:dyDescent="0.25">
      <c r="A14" s="90"/>
      <c r="B14" s="1" t="s">
        <v>5</v>
      </c>
      <c r="C14" s="90"/>
      <c r="D14" s="87"/>
      <c r="E14" s="92"/>
      <c r="F14" s="91"/>
      <c r="G14" s="91"/>
      <c r="H14" s="91"/>
      <c r="I14" s="91"/>
      <c r="J14" s="92"/>
      <c r="K14" s="92"/>
      <c r="L14" s="92"/>
      <c r="M14" s="92"/>
      <c r="N14" s="92"/>
      <c r="O14" s="92"/>
      <c r="P14" s="92"/>
      <c r="Q14" s="17"/>
      <c r="R14" s="17"/>
    </row>
    <row r="15" spans="1:18" ht="12.75" customHeight="1" x14ac:dyDescent="0.25">
      <c r="A15" s="90"/>
      <c r="B15" s="90"/>
      <c r="C15" s="90" t="str">
        <f>'1. Required Start-Up Funds'!C8</f>
        <v>Real Estate-Land</v>
      </c>
      <c r="D15" s="87"/>
      <c r="E15" s="92"/>
      <c r="F15" s="91">
        <f>'12. Balance Sheet (2)'!I15</f>
        <v>0</v>
      </c>
      <c r="G15" s="91"/>
      <c r="H15" s="91"/>
      <c r="I15" s="91">
        <f t="shared" ref="I15:I20" si="0">F15</f>
        <v>0</v>
      </c>
      <c r="J15" s="92"/>
      <c r="K15" s="92"/>
      <c r="L15" s="92"/>
      <c r="M15" s="92"/>
      <c r="N15" s="92"/>
      <c r="O15" s="92"/>
      <c r="P15" s="92"/>
      <c r="Q15" s="17"/>
      <c r="R15" s="17"/>
    </row>
    <row r="16" spans="1:18" ht="12.75" customHeight="1" x14ac:dyDescent="0.25">
      <c r="A16" s="90"/>
      <c r="B16" s="90"/>
      <c r="C16" s="90" t="str">
        <f>'1. Required Start-Up Funds'!C9</f>
        <v>Buildings</v>
      </c>
      <c r="D16" s="87"/>
      <c r="E16" s="91"/>
      <c r="F16" s="91">
        <f>'12. Balance Sheet (2)'!I16</f>
        <v>0</v>
      </c>
      <c r="G16" s="91"/>
      <c r="H16" s="91"/>
      <c r="I16" s="91">
        <f t="shared" si="0"/>
        <v>0</v>
      </c>
      <c r="J16" s="91"/>
      <c r="K16" s="91"/>
      <c r="L16" s="92"/>
      <c r="M16" s="91"/>
      <c r="N16" s="91"/>
      <c r="O16" s="91"/>
      <c r="P16" s="91"/>
      <c r="Q16" s="16"/>
      <c r="R16" s="16"/>
    </row>
    <row r="17" spans="1:18" ht="12.75" customHeight="1" x14ac:dyDescent="0.25">
      <c r="A17" s="90"/>
      <c r="B17" s="90"/>
      <c r="C17" s="90" t="str">
        <f>'1. Required Start-Up Funds'!C10</f>
        <v>Leasehold Improvements</v>
      </c>
      <c r="D17" s="87"/>
      <c r="E17" s="91"/>
      <c r="F17" s="91">
        <f>'12. Balance Sheet (2)'!I17</f>
        <v>0</v>
      </c>
      <c r="G17" s="91"/>
      <c r="H17" s="91"/>
      <c r="I17" s="91">
        <f t="shared" si="0"/>
        <v>0</v>
      </c>
      <c r="J17" s="91"/>
      <c r="K17" s="91"/>
      <c r="L17" s="92"/>
      <c r="M17" s="91"/>
      <c r="N17" s="91"/>
      <c r="O17" s="91"/>
      <c r="P17" s="91"/>
      <c r="Q17" s="16"/>
      <c r="R17" s="16"/>
    </row>
    <row r="18" spans="1:18" ht="12.75" customHeight="1" x14ac:dyDescent="0.25">
      <c r="A18" s="90"/>
      <c r="B18" s="90"/>
      <c r="C18" s="90" t="str">
        <f>'1. Required Start-Up Funds'!C11</f>
        <v>Equipment</v>
      </c>
      <c r="D18" s="87"/>
      <c r="E18" s="92"/>
      <c r="F18" s="91">
        <f>'12. Balance Sheet (2)'!I18</f>
        <v>0</v>
      </c>
      <c r="G18" s="91"/>
      <c r="H18" s="91"/>
      <c r="I18" s="91">
        <f t="shared" si="0"/>
        <v>0</v>
      </c>
      <c r="J18" s="92"/>
      <c r="K18" s="92"/>
      <c r="L18" s="92"/>
      <c r="M18" s="92"/>
      <c r="N18" s="92"/>
      <c r="O18" s="92"/>
      <c r="P18" s="92"/>
      <c r="Q18" s="17"/>
      <c r="R18" s="17"/>
    </row>
    <row r="19" spans="1:18" ht="12.75" customHeight="1" x14ac:dyDescent="0.25">
      <c r="A19" s="90"/>
      <c r="B19" s="90"/>
      <c r="C19" s="90" t="str">
        <f>'1. Required Start-Up Funds'!C12</f>
        <v>Furniture and Fixtures</v>
      </c>
      <c r="D19" s="87"/>
      <c r="E19" s="92"/>
      <c r="F19" s="91">
        <f>'12. Balance Sheet (2)'!I19</f>
        <v>0</v>
      </c>
      <c r="G19" s="91"/>
      <c r="H19" s="91"/>
      <c r="I19" s="91">
        <f t="shared" si="0"/>
        <v>0</v>
      </c>
      <c r="J19" s="92"/>
      <c r="K19" s="92"/>
      <c r="L19" s="92"/>
      <c r="M19" s="92"/>
      <c r="N19" s="92"/>
      <c r="O19" s="92"/>
      <c r="P19" s="92"/>
      <c r="Q19" s="17"/>
      <c r="R19" s="17"/>
    </row>
    <row r="20" spans="1:18" ht="12.75" customHeight="1" x14ac:dyDescent="0.25">
      <c r="A20" s="90"/>
      <c r="B20" s="90"/>
      <c r="C20" s="90" t="str">
        <f>'1. Required Start-Up Funds'!C13</f>
        <v>Vehicles</v>
      </c>
      <c r="D20" s="87"/>
      <c r="E20" s="92"/>
      <c r="F20" s="91">
        <f>'12. Balance Sheet (2)'!I20</f>
        <v>0</v>
      </c>
      <c r="G20" s="91"/>
      <c r="H20" s="91"/>
      <c r="I20" s="91">
        <f t="shared" si="0"/>
        <v>0</v>
      </c>
      <c r="J20" s="92"/>
      <c r="K20" s="92"/>
      <c r="L20" s="92"/>
      <c r="M20" s="92"/>
      <c r="N20" s="92"/>
      <c r="O20" s="92"/>
      <c r="P20" s="92"/>
      <c r="Q20" s="17"/>
      <c r="R20" s="17"/>
    </row>
    <row r="21" spans="1:18" ht="12.75" customHeight="1" thickBot="1" x14ac:dyDescent="0.3">
      <c r="A21" s="90"/>
      <c r="B21" s="90"/>
      <c r="C21" s="90" t="str">
        <f>'1. Required Start-Up Funds'!C14</f>
        <v>Other Fixed Assets</v>
      </c>
      <c r="D21" s="87"/>
      <c r="E21" s="91"/>
      <c r="F21" s="47">
        <f>'12. Balance Sheet (2)'!I21</f>
        <v>0</v>
      </c>
      <c r="G21" s="91"/>
      <c r="H21" s="91"/>
      <c r="I21" s="47">
        <f>F21+'14. Cash Flow Statement (3)'!Q15</f>
        <v>0</v>
      </c>
      <c r="J21" s="91"/>
      <c r="K21" s="91"/>
      <c r="L21" s="92"/>
      <c r="M21" s="91"/>
      <c r="N21" s="91"/>
      <c r="O21" s="91"/>
      <c r="P21" s="91"/>
      <c r="Q21" s="16"/>
      <c r="R21" s="16"/>
    </row>
    <row r="22" spans="1:18" ht="12.75" customHeight="1" x14ac:dyDescent="0.25">
      <c r="A22" s="90"/>
      <c r="B22" s="90" t="s">
        <v>12</v>
      </c>
      <c r="C22" s="90"/>
      <c r="D22" s="87"/>
      <c r="E22" s="91"/>
      <c r="F22" s="91">
        <f>SUM(F15:F21)</f>
        <v>0</v>
      </c>
      <c r="G22" s="91"/>
      <c r="H22" s="91"/>
      <c r="I22" s="91">
        <f>SUM(I15:I21)</f>
        <v>0</v>
      </c>
      <c r="J22" s="91"/>
      <c r="K22" s="91"/>
      <c r="L22" s="91"/>
      <c r="M22" s="91"/>
      <c r="N22" s="91"/>
      <c r="O22" s="91"/>
      <c r="P22" s="91"/>
      <c r="Q22" s="16"/>
      <c r="R22" s="16"/>
    </row>
    <row r="23" spans="1:18" ht="12.75" customHeight="1" x14ac:dyDescent="0.25">
      <c r="A23" s="90"/>
      <c r="B23" s="90"/>
      <c r="C23" s="90"/>
      <c r="D23" s="87"/>
      <c r="E23" s="92"/>
      <c r="F23" s="91"/>
      <c r="G23" s="91"/>
      <c r="H23" s="91"/>
      <c r="I23" s="91"/>
      <c r="J23" s="92"/>
      <c r="K23" s="92"/>
      <c r="L23" s="92"/>
      <c r="M23" s="92"/>
      <c r="N23" s="92"/>
      <c r="O23" s="92"/>
      <c r="P23" s="92"/>
      <c r="Q23" s="17"/>
      <c r="R23" s="17"/>
    </row>
    <row r="24" spans="1:18" ht="12.75" customHeight="1" x14ac:dyDescent="0.25">
      <c r="A24" s="1"/>
      <c r="B24" s="1" t="s">
        <v>143</v>
      </c>
      <c r="C24" s="1"/>
      <c r="D24" s="36"/>
      <c r="E24" s="87"/>
      <c r="F24" s="91">
        <f>'12. Balance Sheet (2)'!I24</f>
        <v>0</v>
      </c>
      <c r="G24" s="91"/>
      <c r="H24" s="91"/>
      <c r="I24" s="91">
        <f>F24+'13. Income Statement (3)'!Q60</f>
        <v>0</v>
      </c>
      <c r="J24" s="87"/>
      <c r="K24" s="87"/>
      <c r="L24" s="92"/>
      <c r="M24" s="87"/>
      <c r="N24" s="87"/>
      <c r="O24" s="87"/>
      <c r="P24" s="87"/>
      <c r="Q24" s="15"/>
      <c r="R24" s="15"/>
    </row>
    <row r="25" spans="1:18" ht="12.75" customHeight="1" thickBot="1" x14ac:dyDescent="0.3">
      <c r="A25" s="1"/>
      <c r="B25" s="1"/>
      <c r="C25" s="1"/>
      <c r="D25" s="36"/>
      <c r="E25" s="87"/>
      <c r="F25" s="47"/>
      <c r="G25" s="91"/>
      <c r="H25" s="91"/>
      <c r="I25" s="47"/>
      <c r="J25" s="87"/>
      <c r="K25" s="87"/>
      <c r="L25" s="87"/>
      <c r="M25" s="87"/>
      <c r="N25" s="87"/>
      <c r="O25" s="87"/>
      <c r="P25" s="87"/>
      <c r="Q25" s="15"/>
      <c r="R25" s="15"/>
    </row>
    <row r="26" spans="1:18" ht="15.75" customHeight="1" thickBot="1" x14ac:dyDescent="0.3">
      <c r="A26" s="1" t="s">
        <v>144</v>
      </c>
      <c r="B26" s="1"/>
      <c r="C26" s="1"/>
      <c r="D26" s="36"/>
      <c r="E26" s="87"/>
      <c r="F26" s="55">
        <f>INT(F12+F22-F24)</f>
        <v>0</v>
      </c>
      <c r="G26" s="91"/>
      <c r="H26" s="91"/>
      <c r="I26" s="55">
        <f>INT(I12+I22-I24)</f>
        <v>0</v>
      </c>
      <c r="J26" s="87"/>
      <c r="K26" s="87"/>
      <c r="L26" s="87"/>
      <c r="M26" s="87"/>
      <c r="N26" s="87"/>
      <c r="O26" s="87"/>
      <c r="P26" s="87"/>
      <c r="Q26" s="15"/>
      <c r="R26" s="15"/>
    </row>
    <row r="27" spans="1:18" ht="12.75" customHeight="1" thickTop="1" x14ac:dyDescent="0.25">
      <c r="A27" s="1"/>
      <c r="B27" s="1"/>
      <c r="C27" s="1"/>
      <c r="D27" s="36"/>
      <c r="E27" s="87"/>
      <c r="F27" s="91"/>
      <c r="G27" s="91"/>
      <c r="H27" s="91"/>
      <c r="I27" s="91"/>
      <c r="J27" s="87"/>
      <c r="K27" s="87"/>
      <c r="L27" s="87"/>
      <c r="M27" s="87"/>
      <c r="N27" s="87"/>
      <c r="O27" s="87"/>
      <c r="P27" s="87"/>
      <c r="Q27" s="15"/>
      <c r="R27" s="15"/>
    </row>
    <row r="28" spans="1:18" ht="12.75" customHeight="1" x14ac:dyDescent="0.25">
      <c r="A28" s="1" t="s">
        <v>145</v>
      </c>
      <c r="B28" s="1"/>
      <c r="C28" s="1"/>
      <c r="D28" s="36"/>
      <c r="E28" s="87"/>
      <c r="F28" s="91"/>
      <c r="G28" s="91"/>
      <c r="H28" s="91"/>
      <c r="I28" s="91"/>
      <c r="J28" s="87"/>
      <c r="K28" s="87"/>
      <c r="L28" s="87"/>
      <c r="M28" s="87"/>
      <c r="N28" s="87"/>
      <c r="O28" s="87"/>
      <c r="P28" s="87"/>
      <c r="Q28" s="15"/>
      <c r="R28" s="15"/>
    </row>
    <row r="29" spans="1:18" ht="12.75" customHeight="1" x14ac:dyDescent="0.25">
      <c r="A29" s="1"/>
      <c r="B29" s="1" t="s">
        <v>149</v>
      </c>
      <c r="C29" s="1"/>
      <c r="D29" s="36"/>
      <c r="E29" s="87"/>
      <c r="F29" s="91"/>
      <c r="G29" s="91"/>
      <c r="H29" s="91"/>
      <c r="I29" s="91"/>
      <c r="J29" s="87"/>
      <c r="K29" s="87"/>
      <c r="L29" s="87"/>
      <c r="M29" s="87"/>
      <c r="N29" s="87"/>
      <c r="O29" s="87"/>
      <c r="P29" s="87"/>
      <c r="Q29" s="15"/>
      <c r="R29" s="15"/>
    </row>
    <row r="30" spans="1:18" ht="12.75" customHeight="1" x14ac:dyDescent="0.25">
      <c r="A30" s="1"/>
      <c r="B30" s="1"/>
      <c r="C30" s="1" t="s">
        <v>146</v>
      </c>
      <c r="D30" s="36"/>
      <c r="E30" s="91"/>
      <c r="F30" s="91">
        <f>'12. Balance Sheet (2)'!I30</f>
        <v>0</v>
      </c>
      <c r="G30" s="91"/>
      <c r="H30" s="91"/>
      <c r="I30" s="91">
        <f>F30+'13. Income Statement (3)'!Q22-'14. Cash Flow Statement (3)'!Q17</f>
        <v>0</v>
      </c>
      <c r="J30" s="91"/>
      <c r="K30" s="91"/>
      <c r="L30" s="92"/>
      <c r="M30" s="91"/>
      <c r="N30" s="91"/>
      <c r="O30" s="91"/>
      <c r="P30" s="91"/>
      <c r="Q30" s="16"/>
      <c r="R30" s="16"/>
    </row>
    <row r="31" spans="1:18" ht="12.75" customHeight="1" x14ac:dyDescent="0.25">
      <c r="A31" s="1"/>
      <c r="B31" s="1"/>
      <c r="C31" s="1" t="s">
        <v>147</v>
      </c>
      <c r="D31" s="36"/>
      <c r="E31" s="92"/>
      <c r="F31" s="91">
        <f>'12. Balance Sheet (2)'!I31</f>
        <v>0</v>
      </c>
      <c r="G31" s="91"/>
      <c r="H31" s="91"/>
      <c r="I31" s="91">
        <f>'26. Amoritization Schedule'!R23+'7. Beginning Balance Sheet'!F36</f>
        <v>0</v>
      </c>
      <c r="J31" s="92"/>
      <c r="K31" s="92"/>
      <c r="L31" s="92"/>
      <c r="M31" s="92"/>
      <c r="N31" s="92"/>
      <c r="O31" s="92"/>
      <c r="P31" s="92"/>
      <c r="Q31" s="17"/>
      <c r="R31" s="15"/>
    </row>
    <row r="32" spans="1:18" ht="12.75" customHeight="1" x14ac:dyDescent="0.25">
      <c r="A32" s="1"/>
      <c r="B32" s="1"/>
      <c r="C32" s="1" t="s">
        <v>148</v>
      </c>
      <c r="D32" s="36"/>
      <c r="E32" s="87"/>
      <c r="F32" s="91">
        <f>'12. Balance Sheet (2)'!I32</f>
        <v>0</v>
      </c>
      <c r="G32" s="91"/>
      <c r="H32" s="91"/>
      <c r="I32" s="91">
        <f>'26. Amoritization Schedule'!R50+'7. Beginning Balance Sheet'!F37</f>
        <v>0</v>
      </c>
      <c r="J32" s="87"/>
      <c r="K32" s="87"/>
      <c r="L32" s="92"/>
      <c r="M32" s="87"/>
      <c r="N32" s="87"/>
      <c r="O32" s="87"/>
      <c r="P32" s="87"/>
      <c r="Q32" s="15"/>
      <c r="R32" s="15"/>
    </row>
    <row r="33" spans="1:18" ht="12.75" customHeight="1" x14ac:dyDescent="0.25">
      <c r="A33" s="1"/>
      <c r="B33" s="1"/>
      <c r="C33" s="1" t="str">
        <f>CONCATENATE('1. Required Start-Up Funds'!$C$43," Debt")</f>
        <v>Family Loans Debt</v>
      </c>
      <c r="D33" s="36"/>
      <c r="E33" s="87"/>
      <c r="F33" s="91">
        <f>'12. Balance Sheet (2)'!I33</f>
        <v>0</v>
      </c>
      <c r="G33" s="91"/>
      <c r="H33" s="91"/>
      <c r="I33" s="91">
        <f>'26. Amoritization Schedule'!R77+'7. Beginning Balance Sheet'!F38</f>
        <v>0</v>
      </c>
      <c r="J33" s="87"/>
      <c r="K33" s="87"/>
      <c r="L33" s="92"/>
      <c r="M33" s="87"/>
      <c r="N33" s="87"/>
      <c r="O33" s="87"/>
      <c r="P33" s="87"/>
      <c r="Q33" s="15"/>
      <c r="R33" s="15"/>
    </row>
    <row r="34" spans="1:18" ht="12.75" customHeight="1" x14ac:dyDescent="0.25">
      <c r="A34" s="1"/>
      <c r="B34" s="1"/>
      <c r="C34" s="1" t="str">
        <f>CONCATENATE('1. Required Start-Up Funds'!$C$44," Debt")</f>
        <v>CEI, FAME, etc. Debt</v>
      </c>
      <c r="D34" s="36"/>
      <c r="E34" s="87"/>
      <c r="F34" s="91">
        <f>'12. Balance Sheet (2)'!I34</f>
        <v>0</v>
      </c>
      <c r="G34" s="91"/>
      <c r="H34" s="91"/>
      <c r="I34" s="91">
        <f>'26. Amoritization Schedule'!R104+'7. Beginning Balance Sheet'!F39</f>
        <v>0</v>
      </c>
      <c r="J34" s="87"/>
      <c r="K34" s="87"/>
      <c r="L34" s="92"/>
      <c r="M34" s="87"/>
      <c r="N34" s="87"/>
      <c r="O34" s="87"/>
      <c r="P34" s="87"/>
      <c r="Q34" s="15"/>
      <c r="R34" s="15"/>
    </row>
    <row r="35" spans="1:18" ht="12.75" customHeight="1" x14ac:dyDescent="0.25">
      <c r="A35" s="1"/>
      <c r="B35" s="1"/>
      <c r="C35" s="1" t="str">
        <f>'1. Required Start-Up Funds'!$C$45</f>
        <v>Other Bank Debt</v>
      </c>
      <c r="D35" s="36"/>
      <c r="E35" s="87"/>
      <c r="F35" s="91">
        <f>'12. Balance Sheet (2)'!I35</f>
        <v>0</v>
      </c>
      <c r="G35" s="91"/>
      <c r="H35" s="91"/>
      <c r="I35" s="91">
        <f>'26. Amoritization Schedule'!R131+'7. Beginning Balance Sheet'!F40</f>
        <v>0</v>
      </c>
      <c r="J35" s="87"/>
      <c r="K35" s="87"/>
      <c r="L35" s="92"/>
      <c r="M35" s="87"/>
      <c r="N35" s="87"/>
      <c r="O35" s="87"/>
      <c r="P35" s="87"/>
      <c r="Q35" s="15"/>
      <c r="R35" s="15"/>
    </row>
    <row r="36" spans="1:18" ht="12.75" customHeight="1" thickBot="1" x14ac:dyDescent="0.3">
      <c r="A36" s="1"/>
      <c r="B36" s="1"/>
      <c r="C36" s="1" t="s">
        <v>132</v>
      </c>
      <c r="D36" s="36"/>
      <c r="E36" s="87"/>
      <c r="F36" s="47">
        <f>'12. Balance Sheet (2)'!I36</f>
        <v>0</v>
      </c>
      <c r="G36" s="91"/>
      <c r="H36" s="91"/>
      <c r="I36" s="47">
        <f>'14. Cash Flow Statement (3)'!P38+'7. Beginning Balance Sheet'!F38</f>
        <v>0</v>
      </c>
      <c r="J36" s="87"/>
      <c r="K36" s="87"/>
      <c r="L36" s="92"/>
      <c r="M36" s="87"/>
      <c r="N36" s="87"/>
      <c r="O36" s="87"/>
      <c r="P36" s="87"/>
      <c r="Q36" s="15"/>
      <c r="R36" s="15"/>
    </row>
    <row r="37" spans="1:18" ht="12.75" customHeight="1" x14ac:dyDescent="0.25">
      <c r="A37" s="1"/>
      <c r="B37" s="1" t="s">
        <v>150</v>
      </c>
      <c r="C37" s="1"/>
      <c r="D37" s="36"/>
      <c r="E37" s="87"/>
      <c r="F37" s="91">
        <f>SUM(F30:F36)</f>
        <v>0</v>
      </c>
      <c r="G37" s="91"/>
      <c r="H37" s="91"/>
      <c r="I37" s="91">
        <f>SUM(I30:I36)</f>
        <v>0</v>
      </c>
      <c r="J37" s="87"/>
      <c r="K37" s="87"/>
      <c r="L37" s="87"/>
      <c r="M37" s="87"/>
      <c r="N37" s="87"/>
      <c r="O37" s="87"/>
      <c r="P37" s="87"/>
      <c r="Q37" s="15"/>
      <c r="R37" s="15"/>
    </row>
    <row r="38" spans="1:18" ht="12.75" customHeight="1" x14ac:dyDescent="0.25">
      <c r="A38" s="1"/>
      <c r="B38" s="1"/>
      <c r="C38" s="1"/>
      <c r="D38" s="36"/>
      <c r="E38" s="36"/>
      <c r="F38" s="43"/>
      <c r="G38" s="43"/>
      <c r="H38" s="43"/>
      <c r="I38" s="43"/>
      <c r="J38" s="36"/>
      <c r="K38" s="36"/>
      <c r="L38" s="36"/>
      <c r="M38" s="36"/>
      <c r="N38" s="36"/>
      <c r="O38" s="36"/>
      <c r="P38" s="36"/>
      <c r="Q38" s="7"/>
      <c r="R38" s="7"/>
    </row>
    <row r="39" spans="1:18" ht="12.75" customHeight="1" x14ac:dyDescent="0.25">
      <c r="A39" s="1"/>
      <c r="B39" s="1" t="s">
        <v>151</v>
      </c>
      <c r="C39" s="1"/>
      <c r="D39" s="36"/>
      <c r="E39" s="36"/>
      <c r="F39" s="43"/>
      <c r="G39" s="43"/>
      <c r="H39" s="43"/>
      <c r="I39" s="43"/>
      <c r="J39" s="36"/>
      <c r="K39" s="36"/>
      <c r="L39" s="36"/>
      <c r="M39" s="36"/>
      <c r="N39" s="36"/>
      <c r="O39" s="36"/>
      <c r="P39" s="36"/>
      <c r="Q39" s="7"/>
      <c r="R39" s="7"/>
    </row>
    <row r="40" spans="1:18" ht="12.75" customHeight="1" x14ac:dyDescent="0.25">
      <c r="A40" s="1"/>
      <c r="B40" s="1"/>
      <c r="C40" s="1" t="s">
        <v>152</v>
      </c>
      <c r="D40" s="36"/>
      <c r="E40" s="36"/>
      <c r="F40" s="43">
        <f>'12. Balance Sheet (2)'!I40</f>
        <v>0</v>
      </c>
      <c r="G40" s="43"/>
      <c r="H40" s="43"/>
      <c r="I40" s="43">
        <f>F40</f>
        <v>0</v>
      </c>
      <c r="J40" s="36"/>
      <c r="K40" s="36"/>
      <c r="L40" s="92"/>
      <c r="M40" s="36"/>
      <c r="N40" s="36"/>
      <c r="O40" s="36"/>
      <c r="P40" s="36"/>
      <c r="Q40" s="7"/>
      <c r="R40" s="7"/>
    </row>
    <row r="41" spans="1:18" ht="12.75" customHeight="1" x14ac:dyDescent="0.25">
      <c r="A41" s="1"/>
      <c r="B41" s="1"/>
      <c r="C41" s="1" t="s">
        <v>153</v>
      </c>
      <c r="D41" s="36"/>
      <c r="E41" s="36"/>
      <c r="F41" s="43">
        <f>'12. Balance Sheet (2)'!I41</f>
        <v>0</v>
      </c>
      <c r="G41" s="43"/>
      <c r="H41" s="43"/>
      <c r="I41" s="43">
        <f>F41+'13. Income Statement (3)'!Q71</f>
        <v>0</v>
      </c>
      <c r="J41" s="36"/>
      <c r="K41" s="36"/>
      <c r="L41" s="92"/>
      <c r="M41" s="36"/>
      <c r="N41" s="36"/>
      <c r="O41" s="36"/>
      <c r="P41" s="36"/>
      <c r="Q41" s="7"/>
      <c r="R41" s="7"/>
    </row>
    <row r="42" spans="1:18" ht="12.75" customHeight="1" thickBot="1" x14ac:dyDescent="0.3">
      <c r="A42" s="1"/>
      <c r="B42" s="1"/>
      <c r="C42" s="1" t="s">
        <v>154</v>
      </c>
      <c r="D42" s="36"/>
      <c r="E42" s="36"/>
      <c r="F42" s="47">
        <f>'12. Balance Sheet (2)'!I42</f>
        <v>0</v>
      </c>
      <c r="G42" s="91"/>
      <c r="H42" s="43"/>
      <c r="I42" s="47">
        <f>F42+'14. Cash Flow Statement (3)'!Q26</f>
        <v>0</v>
      </c>
      <c r="J42" s="36"/>
      <c r="K42" s="36"/>
      <c r="L42" s="92"/>
      <c r="M42" s="36"/>
      <c r="N42" s="36"/>
      <c r="O42" s="36"/>
      <c r="P42" s="36"/>
      <c r="Q42" s="7"/>
      <c r="R42" s="7"/>
    </row>
    <row r="43" spans="1:18" ht="12.75" customHeight="1" x14ac:dyDescent="0.25">
      <c r="A43" s="1"/>
      <c r="B43" s="1" t="s">
        <v>155</v>
      </c>
      <c r="C43" s="1"/>
      <c r="D43" s="36"/>
      <c r="E43" s="36"/>
      <c r="F43" s="43">
        <f>F40+F41-F42</f>
        <v>0</v>
      </c>
      <c r="G43" s="43"/>
      <c r="H43" s="43"/>
      <c r="I43" s="43">
        <f>I40+I41-I42</f>
        <v>0</v>
      </c>
      <c r="J43" s="36"/>
      <c r="K43" s="36"/>
      <c r="L43" s="36"/>
      <c r="M43" s="36"/>
      <c r="N43" s="36"/>
      <c r="O43" s="36"/>
      <c r="P43" s="36"/>
    </row>
    <row r="44" spans="1:18" ht="12.75" customHeight="1" thickBot="1" x14ac:dyDescent="0.3">
      <c r="A44" s="1"/>
      <c r="B44" s="1"/>
      <c r="C44" s="1"/>
      <c r="D44" s="36"/>
      <c r="E44" s="36"/>
      <c r="F44" s="47"/>
      <c r="G44" s="91"/>
      <c r="H44" s="43"/>
      <c r="I44" s="47"/>
      <c r="J44" s="36"/>
      <c r="K44" s="36"/>
      <c r="L44" s="36"/>
      <c r="M44" s="36"/>
      <c r="N44" s="36"/>
      <c r="O44" s="36"/>
      <c r="P44" s="36"/>
    </row>
    <row r="45" spans="1:18" ht="15.75" customHeight="1" thickBot="1" x14ac:dyDescent="0.3">
      <c r="A45" s="1" t="s">
        <v>177</v>
      </c>
      <c r="B45" s="1"/>
      <c r="C45" s="1"/>
      <c r="D45" s="36"/>
      <c r="E45" s="36"/>
      <c r="F45" s="55">
        <f>INT(F37+F43)</f>
        <v>0</v>
      </c>
      <c r="G45" s="91"/>
      <c r="H45" s="43"/>
      <c r="I45" s="55">
        <f>INT(I37+I43)</f>
        <v>0</v>
      </c>
      <c r="J45" s="36"/>
      <c r="K45" s="36"/>
      <c r="L45" s="36"/>
      <c r="M45" s="36"/>
      <c r="N45" s="36"/>
      <c r="O45" s="36"/>
      <c r="P45" s="36"/>
    </row>
    <row r="46" spans="1:18" ht="12.75" customHeight="1" thickTop="1" x14ac:dyDescent="0.25">
      <c r="A46" s="1"/>
      <c r="B46" s="1"/>
      <c r="C46" s="1"/>
      <c r="D46" s="36"/>
      <c r="E46" s="36"/>
      <c r="F46" s="36"/>
      <c r="G46" s="36"/>
      <c r="H46" s="36"/>
      <c r="I46" s="36"/>
      <c r="J46" s="36"/>
      <c r="K46" s="36"/>
      <c r="L46" s="36"/>
      <c r="M46" s="36"/>
      <c r="N46" s="36"/>
      <c r="O46" s="36"/>
      <c r="P46" s="36"/>
    </row>
    <row r="47" spans="1:18" ht="12.75" customHeight="1" x14ac:dyDescent="0.25">
      <c r="A47" s="1"/>
      <c r="B47" s="1"/>
      <c r="C47" s="1"/>
      <c r="D47" s="36"/>
      <c r="E47" s="36"/>
      <c r="F47" s="93" t="str">
        <f>IF(F26=F45,"Statement Balances","Does Not Balance")</f>
        <v>Statement Balances</v>
      </c>
      <c r="G47" s="36"/>
      <c r="H47" s="36"/>
      <c r="I47" s="93" t="str">
        <f>IF(I26-I45=0,"Statement Balances","Does Not Balance")</f>
        <v>Statement Balances</v>
      </c>
      <c r="J47" s="36"/>
      <c r="K47" s="97"/>
      <c r="L47" s="36"/>
      <c r="M47" s="36"/>
      <c r="N47" s="36"/>
      <c r="O47" s="36"/>
      <c r="P47" s="36"/>
    </row>
    <row r="48" spans="1:18" ht="12.75" customHeight="1" x14ac:dyDescent="0.25">
      <c r="A48" s="1"/>
      <c r="B48" s="1"/>
      <c r="C48" s="1"/>
      <c r="D48" s="36"/>
      <c r="E48" s="36"/>
      <c r="F48" s="36"/>
      <c r="G48" s="36"/>
      <c r="H48" s="36"/>
      <c r="I48" s="36"/>
      <c r="J48" s="36"/>
      <c r="K48" s="36"/>
      <c r="L48" s="36"/>
      <c r="M48" s="36"/>
      <c r="N48" s="36"/>
      <c r="O48" s="36"/>
      <c r="P48" s="36"/>
    </row>
    <row r="49" spans="1:18" ht="12.75" customHeight="1" x14ac:dyDescent="0.25">
      <c r="A49" s="1"/>
      <c r="B49" s="1"/>
      <c r="C49" s="1"/>
      <c r="D49" s="36"/>
      <c r="E49" s="36"/>
      <c r="F49" s="36"/>
      <c r="G49" s="36"/>
      <c r="H49" s="36"/>
      <c r="I49" s="36"/>
      <c r="J49" s="36"/>
      <c r="K49" s="36"/>
      <c r="L49" s="36"/>
      <c r="M49" s="36"/>
      <c r="N49" s="36"/>
      <c r="O49" s="36"/>
      <c r="P49" s="36"/>
    </row>
    <row r="50" spans="1:18" ht="12.75" customHeight="1" x14ac:dyDescent="0.2"/>
    <row r="51" spans="1:18" ht="12.75" customHeight="1" x14ac:dyDescent="0.2"/>
    <row r="52" spans="1:18" ht="12.75" customHeight="1" x14ac:dyDescent="0.2">
      <c r="E52" s="12"/>
      <c r="F52" s="12"/>
      <c r="G52" s="12"/>
      <c r="H52" s="12"/>
      <c r="I52" s="12"/>
      <c r="J52" s="12"/>
      <c r="K52" s="12"/>
      <c r="L52" s="12"/>
      <c r="M52" s="12"/>
      <c r="N52" s="12"/>
      <c r="O52" s="12"/>
      <c r="P52" s="12"/>
      <c r="Q52" s="12"/>
      <c r="R52" s="12"/>
    </row>
    <row r="53" spans="1:18" ht="12.75" customHeight="1" x14ac:dyDescent="0.2">
      <c r="E53" s="12"/>
      <c r="F53" s="12"/>
      <c r="G53" s="12"/>
      <c r="H53" s="12"/>
      <c r="I53" s="12"/>
      <c r="J53" s="12"/>
      <c r="K53" s="12"/>
      <c r="L53" s="12"/>
      <c r="M53" s="12"/>
      <c r="N53" s="12"/>
      <c r="O53" s="12"/>
      <c r="P53" s="12"/>
      <c r="Q53" s="12"/>
      <c r="R53" s="12"/>
    </row>
    <row r="54" spans="1:18" ht="12.75" customHeight="1" x14ac:dyDescent="0.2">
      <c r="E54" s="12"/>
      <c r="F54" s="12"/>
      <c r="G54" s="12"/>
      <c r="H54" s="12"/>
      <c r="I54" s="12"/>
      <c r="J54" s="12"/>
      <c r="K54" s="12"/>
      <c r="L54" s="12"/>
      <c r="M54" s="12"/>
      <c r="N54" s="12"/>
      <c r="O54" s="12"/>
      <c r="P54" s="12"/>
      <c r="Q54" s="12"/>
      <c r="R54" s="12"/>
    </row>
    <row r="55" spans="1:18" ht="12.75" customHeight="1" x14ac:dyDescent="0.2">
      <c r="D55" s="7"/>
      <c r="E55" s="12"/>
      <c r="F55" s="12"/>
      <c r="G55" s="12"/>
      <c r="H55" s="12"/>
      <c r="I55" s="12"/>
      <c r="J55" s="12"/>
      <c r="K55" s="12"/>
      <c r="L55" s="12"/>
      <c r="M55" s="12"/>
      <c r="N55" s="12"/>
      <c r="O55" s="12"/>
      <c r="P55" s="12"/>
      <c r="Q55" s="12"/>
      <c r="R55" s="12"/>
    </row>
    <row r="56" spans="1:18" ht="12.75" customHeight="1" x14ac:dyDescent="0.2">
      <c r="D56" s="7"/>
      <c r="E56" s="12"/>
      <c r="F56" s="12"/>
      <c r="G56" s="12"/>
      <c r="H56" s="12"/>
      <c r="I56" s="12"/>
      <c r="J56" s="12"/>
      <c r="K56" s="12"/>
      <c r="L56" s="12"/>
      <c r="M56" s="12"/>
      <c r="N56" s="12"/>
      <c r="O56" s="12"/>
      <c r="P56" s="12"/>
      <c r="Q56" s="12"/>
      <c r="R56" s="12"/>
    </row>
    <row r="57" spans="1:18" ht="12.75" customHeight="1" x14ac:dyDescent="0.2">
      <c r="D57" s="7"/>
      <c r="E57" s="12"/>
      <c r="F57" s="12"/>
      <c r="G57" s="12"/>
      <c r="H57" s="12"/>
      <c r="I57" s="12"/>
      <c r="J57" s="12"/>
      <c r="K57" s="12"/>
      <c r="L57" s="12"/>
      <c r="M57" s="12"/>
      <c r="N57" s="12"/>
      <c r="O57" s="12"/>
      <c r="P57" s="12"/>
      <c r="Q57" s="12"/>
      <c r="R57" s="12"/>
    </row>
    <row r="58" spans="1:18" ht="12.75" customHeight="1" x14ac:dyDescent="0.2">
      <c r="D58" s="7"/>
      <c r="E58" s="12"/>
      <c r="F58" s="12"/>
      <c r="G58" s="12"/>
      <c r="H58" s="12"/>
      <c r="I58" s="12"/>
      <c r="J58" s="12"/>
      <c r="K58" s="12"/>
      <c r="L58" s="12"/>
      <c r="M58" s="12"/>
      <c r="N58" s="12"/>
      <c r="O58" s="12"/>
      <c r="P58" s="12"/>
      <c r="Q58" s="12"/>
      <c r="R58" s="12"/>
    </row>
    <row r="59" spans="1:18" ht="12.75" customHeight="1" x14ac:dyDescent="0.2">
      <c r="D59" s="7"/>
      <c r="E59" s="12"/>
      <c r="F59" s="12"/>
      <c r="G59" s="12"/>
      <c r="H59" s="12"/>
      <c r="I59" s="12"/>
      <c r="J59" s="12"/>
      <c r="K59" s="12"/>
      <c r="L59" s="12"/>
      <c r="M59" s="12"/>
      <c r="N59" s="12"/>
      <c r="O59" s="12"/>
      <c r="P59" s="12"/>
      <c r="Q59" s="12"/>
      <c r="R59" s="12"/>
    </row>
    <row r="60" spans="1:18" ht="12.75" customHeight="1" x14ac:dyDescent="0.2">
      <c r="E60" s="12"/>
      <c r="F60" s="12"/>
      <c r="G60" s="12"/>
      <c r="H60" s="12"/>
      <c r="I60" s="12"/>
      <c r="J60" s="12"/>
      <c r="K60" s="12"/>
      <c r="L60" s="12"/>
      <c r="M60" s="12"/>
      <c r="N60" s="12"/>
      <c r="O60" s="12"/>
      <c r="P60" s="12"/>
      <c r="Q60" s="12"/>
      <c r="R60" s="12"/>
    </row>
    <row r="61" spans="1:18" ht="12.75" customHeight="1" x14ac:dyDescent="0.2">
      <c r="E61" s="12"/>
      <c r="F61" s="12"/>
      <c r="G61" s="12"/>
      <c r="H61" s="12"/>
      <c r="I61" s="12"/>
      <c r="J61" s="12"/>
      <c r="K61" s="12"/>
      <c r="L61" s="12"/>
      <c r="M61" s="12"/>
      <c r="N61" s="12"/>
      <c r="O61" s="12"/>
      <c r="P61" s="12"/>
      <c r="Q61" s="12"/>
      <c r="R61" s="12"/>
    </row>
    <row r="62" spans="1:18" ht="12.75" customHeight="1" x14ac:dyDescent="0.2">
      <c r="E62" s="12"/>
      <c r="F62" s="12"/>
      <c r="G62" s="12"/>
      <c r="H62" s="12"/>
      <c r="I62" s="12"/>
      <c r="J62" s="12"/>
      <c r="K62" s="12"/>
      <c r="L62" s="12"/>
      <c r="M62" s="12"/>
      <c r="N62" s="12"/>
      <c r="O62" s="12"/>
      <c r="P62" s="12"/>
      <c r="Q62" s="12"/>
      <c r="R62" s="12"/>
    </row>
    <row r="63" spans="1:18" ht="12.75" customHeight="1" x14ac:dyDescent="0.2">
      <c r="E63" s="12"/>
      <c r="F63" s="12"/>
      <c r="G63" s="12"/>
      <c r="H63" s="12"/>
      <c r="I63" s="12"/>
      <c r="J63" s="12"/>
      <c r="K63" s="12"/>
      <c r="L63" s="12"/>
      <c r="M63" s="12"/>
      <c r="N63" s="12"/>
      <c r="O63" s="12"/>
      <c r="P63" s="12"/>
      <c r="Q63" s="12"/>
      <c r="R63" s="12"/>
    </row>
    <row r="64" spans="1: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sheetData>
  <phoneticPr fontId="4" type="noConversion"/>
  <pageMargins left="0.75" right="0.75" top="1" bottom="1" header="0.5" footer="0.5"/>
  <pageSetup scale="80" orientation="landscape" blackAndWhite="1" horizontalDpi="300" verticalDpi="300"/>
  <headerFooter>
    <oddHeader>&amp;R&amp;K000000&amp;A_x000D_&amp;D_x000D_&amp;T</oddHeader>
    <oddFooter>&amp;L&amp;F&amp;RPage &amp;P of &amp;N</oddFooter>
  </headerFooter>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4"/>
  <sheetViews>
    <sheetView showGridLines="0" topLeftCell="J1" zoomScale="90" zoomScaleNormal="90" zoomScalePageLayoutView="90" workbookViewId="0">
      <pane ySplit="4" topLeftCell="A57" activePane="bottomLeft" state="frozen"/>
      <selection pane="bottomLeft" activeCell="F64" sqref="F64:P64"/>
    </sheetView>
  </sheetViews>
  <sheetFormatPr defaultColWidth="8.875" defaultRowHeight="11.4" outlineLevelRow="1" x14ac:dyDescent="0.2"/>
  <cols>
    <col min="1" max="3" width="3" style="6" customWidth="1"/>
    <col min="4" max="4" width="22.75" customWidth="1"/>
    <col min="5" max="16" width="10.75" customWidth="1"/>
    <col min="17" max="17" width="15.75" customWidth="1"/>
  </cols>
  <sheetData>
    <row r="1" spans="1:31" ht="15.6" x14ac:dyDescent="0.3">
      <c r="A1" s="5" t="str">
        <f>'1. Required Start-Up Funds'!A1</f>
        <v>SCORE Financial Template</v>
      </c>
    </row>
    <row r="2" spans="1:31" ht="15.6" x14ac:dyDescent="0.3">
      <c r="A2" s="5" t="s">
        <v>281</v>
      </c>
    </row>
    <row r="3" spans="1:31" ht="12.75" customHeight="1" x14ac:dyDescent="0.25">
      <c r="A3" s="1"/>
      <c r="B3" s="1"/>
      <c r="C3" s="1"/>
      <c r="D3" s="36"/>
      <c r="E3" s="36"/>
      <c r="F3" s="36"/>
      <c r="G3" s="36"/>
      <c r="H3" s="36"/>
      <c r="I3" s="36"/>
      <c r="J3" s="36"/>
      <c r="K3" s="36"/>
      <c r="L3" s="36"/>
      <c r="M3" s="36"/>
      <c r="N3" s="36"/>
      <c r="O3" s="36"/>
      <c r="P3" s="36"/>
      <c r="Q3" s="36"/>
    </row>
    <row r="4" spans="1:31" ht="12.75" customHeight="1" thickBot="1" x14ac:dyDescent="0.3">
      <c r="A4" s="1"/>
      <c r="B4" s="1"/>
      <c r="C4" s="1"/>
      <c r="D4" s="36"/>
      <c r="E4" s="297">
        <f>'4. Projected Sales Forecast'!H4</f>
        <v>1</v>
      </c>
      <c r="F4" s="297">
        <f>'4. Projected Sales Forecast'!I4</f>
        <v>32</v>
      </c>
      <c r="G4" s="297">
        <f>'4. Projected Sales Forecast'!J4</f>
        <v>63</v>
      </c>
      <c r="H4" s="297">
        <f>'4. Projected Sales Forecast'!K4</f>
        <v>94</v>
      </c>
      <c r="I4" s="297">
        <f>'4. Projected Sales Forecast'!L4</f>
        <v>125</v>
      </c>
      <c r="J4" s="297">
        <f>'4. Projected Sales Forecast'!M4</f>
        <v>156</v>
      </c>
      <c r="K4" s="297">
        <f>'4. Projected Sales Forecast'!N4</f>
        <v>187</v>
      </c>
      <c r="L4" s="297">
        <f>'4. Projected Sales Forecast'!O4</f>
        <v>218</v>
      </c>
      <c r="M4" s="297">
        <f>'4. Projected Sales Forecast'!P4</f>
        <v>249</v>
      </c>
      <c r="N4" s="297">
        <f>'4. Projected Sales Forecast'!Q4</f>
        <v>280</v>
      </c>
      <c r="O4" s="297">
        <f>'4. Projected Sales Forecast'!R4</f>
        <v>311</v>
      </c>
      <c r="P4" s="297">
        <f>'4. Projected Sales Forecast'!S4</f>
        <v>342</v>
      </c>
      <c r="Q4" s="38" t="s">
        <v>2</v>
      </c>
    </row>
    <row r="5" spans="1:31" ht="12.75" customHeight="1" thickTop="1" x14ac:dyDescent="0.25">
      <c r="A5" s="1"/>
      <c r="B5" s="1"/>
      <c r="C5" s="1"/>
      <c r="D5" s="36"/>
      <c r="E5" s="36"/>
      <c r="F5" s="36"/>
      <c r="G5" s="36"/>
      <c r="H5" s="36"/>
      <c r="I5" s="36"/>
      <c r="J5" s="36"/>
      <c r="K5" s="36"/>
      <c r="L5" s="36"/>
      <c r="M5" s="36"/>
      <c r="N5" s="36"/>
      <c r="O5" s="36"/>
      <c r="P5" s="36"/>
      <c r="Q5" s="36"/>
    </row>
    <row r="6" spans="1:31" ht="12.75" customHeight="1" outlineLevel="1" x14ac:dyDescent="0.25">
      <c r="A6" s="1" t="s">
        <v>105</v>
      </c>
      <c r="B6" s="1"/>
      <c r="C6" s="1"/>
      <c r="D6" s="36"/>
      <c r="E6" s="36"/>
      <c r="F6" s="36"/>
      <c r="G6" s="36"/>
      <c r="H6" s="36"/>
      <c r="I6" s="36"/>
      <c r="J6" s="36"/>
      <c r="K6" s="36"/>
      <c r="L6" s="36"/>
      <c r="M6" s="36"/>
      <c r="N6" s="36"/>
      <c r="O6" s="36"/>
      <c r="P6" s="36"/>
      <c r="Q6" s="36"/>
    </row>
    <row r="7" spans="1:31" ht="12.75" customHeight="1" outlineLevel="1" x14ac:dyDescent="0.25">
      <c r="A7" s="1"/>
      <c r="B7" s="1" t="str">
        <f>'4. Projected Sales Forecast'!A6</f>
        <v>Product/Service A</v>
      </c>
      <c r="C7" s="1"/>
      <c r="D7" s="36"/>
      <c r="E7" s="43">
        <f>'4. Projected Sales Forecast'!$E$7*'4. Projected Sales Forecast'!H15</f>
        <v>0</v>
      </c>
      <c r="F7" s="43">
        <f>'4. Projected Sales Forecast'!$E$7*'4. Projected Sales Forecast'!I15</f>
        <v>0</v>
      </c>
      <c r="G7" s="43">
        <f>'4. Projected Sales Forecast'!$E$7*'4. Projected Sales Forecast'!J15</f>
        <v>0</v>
      </c>
      <c r="H7" s="43">
        <f>'4. Projected Sales Forecast'!$E$7*'4. Projected Sales Forecast'!K15</f>
        <v>0</v>
      </c>
      <c r="I7" s="43">
        <f>'4. Projected Sales Forecast'!$E$7*'4. Projected Sales Forecast'!L15</f>
        <v>0</v>
      </c>
      <c r="J7" s="43">
        <f>'4. Projected Sales Forecast'!$E$7*'4. Projected Sales Forecast'!M15</f>
        <v>0</v>
      </c>
      <c r="K7" s="43">
        <f>'4. Projected Sales Forecast'!$E$7*'4. Projected Sales Forecast'!N15</f>
        <v>0</v>
      </c>
      <c r="L7" s="43">
        <f>'4. Projected Sales Forecast'!$E$7*'4. Projected Sales Forecast'!O15</f>
        <v>0</v>
      </c>
      <c r="M7" s="43">
        <f>'4. Projected Sales Forecast'!$E$7*'4. Projected Sales Forecast'!P15</f>
        <v>0</v>
      </c>
      <c r="N7" s="43">
        <f>'4. Projected Sales Forecast'!$E$7*'4. Projected Sales Forecast'!Q15</f>
        <v>0</v>
      </c>
      <c r="O7" s="43">
        <f>'4. Projected Sales Forecast'!$E$7*'4. Projected Sales Forecast'!R15</f>
        <v>0</v>
      </c>
      <c r="P7" s="43">
        <f>'4. Projected Sales Forecast'!$E$7*'4. Projected Sales Forecast'!S15</f>
        <v>0</v>
      </c>
      <c r="Q7" s="51">
        <f t="shared" ref="Q7:Q12" si="0">SUM(E7:P7)</f>
        <v>0</v>
      </c>
      <c r="S7" s="177"/>
      <c r="T7" s="177"/>
      <c r="U7" s="177"/>
      <c r="V7" s="177"/>
      <c r="W7" s="177"/>
      <c r="X7" s="177"/>
      <c r="Y7" s="177"/>
      <c r="Z7" s="177"/>
      <c r="AA7" s="177"/>
      <c r="AB7" s="177"/>
      <c r="AC7" s="177"/>
      <c r="AD7" s="177"/>
      <c r="AE7" s="177"/>
    </row>
    <row r="8" spans="1:31" ht="12.75" customHeight="1" outlineLevel="1" x14ac:dyDescent="0.25">
      <c r="A8" s="1"/>
      <c r="B8" s="1" t="str">
        <f>'4. Projected Sales Forecast'!A28</f>
        <v>Product/Service B</v>
      </c>
      <c r="C8" s="1"/>
      <c r="D8" s="36"/>
      <c r="E8" s="43">
        <f>'4. Projected Sales Forecast'!$E$29*'4. Projected Sales Forecast'!H37</f>
        <v>0</v>
      </c>
      <c r="F8" s="43">
        <f>'4. Projected Sales Forecast'!$E$29*'4. Projected Sales Forecast'!I37</f>
        <v>0</v>
      </c>
      <c r="G8" s="43">
        <f>'4. Projected Sales Forecast'!$E$29*'4. Projected Sales Forecast'!J37</f>
        <v>0</v>
      </c>
      <c r="H8" s="43">
        <f>'4. Projected Sales Forecast'!$E$29*'4. Projected Sales Forecast'!K37</f>
        <v>0</v>
      </c>
      <c r="I8" s="43">
        <f>'4. Projected Sales Forecast'!$E$29*'4. Projected Sales Forecast'!L37</f>
        <v>0</v>
      </c>
      <c r="J8" s="43">
        <f>'4. Projected Sales Forecast'!$E$29*'4. Projected Sales Forecast'!M37</f>
        <v>0</v>
      </c>
      <c r="K8" s="43">
        <f>'4. Projected Sales Forecast'!$E$29*'4. Projected Sales Forecast'!N37</f>
        <v>0</v>
      </c>
      <c r="L8" s="43">
        <f>'4. Projected Sales Forecast'!$E$29*'4. Projected Sales Forecast'!O37</f>
        <v>0</v>
      </c>
      <c r="M8" s="43">
        <f>'4. Projected Sales Forecast'!$E$29*'4. Projected Sales Forecast'!P37</f>
        <v>0</v>
      </c>
      <c r="N8" s="43">
        <f>'4. Projected Sales Forecast'!$E$29*'4. Projected Sales Forecast'!Q37</f>
        <v>0</v>
      </c>
      <c r="O8" s="43">
        <f>'4. Projected Sales Forecast'!$E$29*'4. Projected Sales Forecast'!R37</f>
        <v>0</v>
      </c>
      <c r="P8" s="43">
        <f>'4. Projected Sales Forecast'!$E$29*'4. Projected Sales Forecast'!S37</f>
        <v>0</v>
      </c>
      <c r="Q8" s="51">
        <f t="shared" si="0"/>
        <v>0</v>
      </c>
      <c r="S8" s="177"/>
      <c r="T8" s="177"/>
      <c r="U8" s="177"/>
      <c r="V8" s="177"/>
      <c r="W8" s="177"/>
      <c r="X8" s="177"/>
      <c r="Y8" s="177"/>
      <c r="Z8" s="177"/>
      <c r="AA8" s="177"/>
      <c r="AB8" s="177"/>
      <c r="AC8" s="177"/>
      <c r="AD8" s="177"/>
      <c r="AE8" s="177"/>
    </row>
    <row r="9" spans="1:31" ht="12.75" customHeight="1" outlineLevel="1" x14ac:dyDescent="0.25">
      <c r="A9" s="1"/>
      <c r="B9" s="1" t="str">
        <f>IF('5a. Projected Sales Forecast'!E7&gt;0,'5a. Projected Sales Forecast'!A6,"")</f>
        <v/>
      </c>
      <c r="C9" s="1"/>
      <c r="D9" s="36"/>
      <c r="E9" s="43" t="str">
        <f>IF('5a. Projected Sales Forecast'!$E$7&gt;0,'5a. Projected Sales Forecast'!$E$7*'5a. Projected Sales Forecast'!H15,"")</f>
        <v/>
      </c>
      <c r="F9" s="43" t="str">
        <f>IF('5a. Projected Sales Forecast'!$E$7&gt;0,'5a. Projected Sales Forecast'!$E$7*'5a. Projected Sales Forecast'!I15,"")</f>
        <v/>
      </c>
      <c r="G9" s="43" t="str">
        <f>IF('5a. Projected Sales Forecast'!$E$7&gt;0,'5a. Projected Sales Forecast'!$E$7*'5a. Projected Sales Forecast'!J15,"")</f>
        <v/>
      </c>
      <c r="H9" s="43" t="str">
        <f>IF('5a. Projected Sales Forecast'!$E$7&gt;0,'5a. Projected Sales Forecast'!$E$7*'5a. Projected Sales Forecast'!K15,"")</f>
        <v/>
      </c>
      <c r="I9" s="43" t="str">
        <f>IF('5a. Projected Sales Forecast'!$E$7&gt;0,'5a. Projected Sales Forecast'!$E$7*'5a. Projected Sales Forecast'!L15,"")</f>
        <v/>
      </c>
      <c r="J9" s="43" t="str">
        <f>IF('5a. Projected Sales Forecast'!$E$7&gt;0,'5a. Projected Sales Forecast'!$E$7*'5a. Projected Sales Forecast'!M15,"")</f>
        <v/>
      </c>
      <c r="K9" s="43" t="str">
        <f>IF('5a. Projected Sales Forecast'!$E$7&gt;0,'5a. Projected Sales Forecast'!$E$7*'5a. Projected Sales Forecast'!N15,"")</f>
        <v/>
      </c>
      <c r="L9" s="43" t="str">
        <f>IF('5a. Projected Sales Forecast'!$E$7&gt;0,'5a. Projected Sales Forecast'!$E$7*'5a. Projected Sales Forecast'!O15,"")</f>
        <v/>
      </c>
      <c r="M9" s="43" t="str">
        <f>IF('5a. Projected Sales Forecast'!$E$7&gt;0,'5a. Projected Sales Forecast'!$E$7*'5a. Projected Sales Forecast'!P15,"")</f>
        <v/>
      </c>
      <c r="N9" s="43" t="str">
        <f>IF('5a. Projected Sales Forecast'!$E$7&gt;0,'5a. Projected Sales Forecast'!$E$7*'5a. Projected Sales Forecast'!Q15,"")</f>
        <v/>
      </c>
      <c r="O9" s="43" t="str">
        <f>IF('5a. Projected Sales Forecast'!$E$7&gt;0,'5a. Projected Sales Forecast'!$E$7*'5a. Projected Sales Forecast'!R15,"")</f>
        <v/>
      </c>
      <c r="P9" s="43" t="str">
        <f>IF('5a. Projected Sales Forecast'!$E$7&gt;0,'5a. Projected Sales Forecast'!$E$7*'5a. Projected Sales Forecast'!S15,"")</f>
        <v/>
      </c>
      <c r="Q9" s="51">
        <f t="shared" si="0"/>
        <v>0</v>
      </c>
      <c r="S9" s="177"/>
      <c r="T9" s="177"/>
      <c r="U9" s="177"/>
      <c r="V9" s="177"/>
      <c r="W9" s="177"/>
      <c r="X9" s="177"/>
      <c r="Y9" s="177"/>
      <c r="Z9" s="177"/>
      <c r="AA9" s="177"/>
      <c r="AB9" s="177"/>
      <c r="AC9" s="177"/>
      <c r="AD9" s="177"/>
      <c r="AE9" s="177"/>
    </row>
    <row r="10" spans="1:31" ht="12.75" customHeight="1" outlineLevel="1" x14ac:dyDescent="0.25">
      <c r="A10" s="1"/>
      <c r="B10" s="1" t="str">
        <f>IF('5a. Projected Sales Forecast'!E29&gt;0,'5a. Projected Sales Forecast'!A28,"")</f>
        <v/>
      </c>
      <c r="C10" s="1"/>
      <c r="D10" s="36"/>
      <c r="E10" s="43" t="str">
        <f>IF('5a. Projected Sales Forecast'!$E$29&gt;0,'5a. Projected Sales Forecast'!$E$29*'5a. Projected Sales Forecast'!H37,"")</f>
        <v/>
      </c>
      <c r="F10" s="43" t="str">
        <f>IF('5a. Projected Sales Forecast'!$E$29&gt;0,'5a. Projected Sales Forecast'!$E$29*'5a. Projected Sales Forecast'!I37,"")</f>
        <v/>
      </c>
      <c r="G10" s="43" t="str">
        <f>IF('5a. Projected Sales Forecast'!$E$29&gt;0,'5a. Projected Sales Forecast'!$E$29*'5a. Projected Sales Forecast'!J37,"")</f>
        <v/>
      </c>
      <c r="H10" s="43" t="str">
        <f>IF('5a. Projected Sales Forecast'!$E$29&gt;0,'5a. Projected Sales Forecast'!$E$29*'5a. Projected Sales Forecast'!K37,"")</f>
        <v/>
      </c>
      <c r="I10" s="43" t="str">
        <f>IF('5a. Projected Sales Forecast'!$E$29&gt;0,'5a. Projected Sales Forecast'!$E$29*'5a. Projected Sales Forecast'!L37,"")</f>
        <v/>
      </c>
      <c r="J10" s="43" t="str">
        <f>IF('5a. Projected Sales Forecast'!$E$29&gt;0,'5a. Projected Sales Forecast'!$E$29*'5a. Projected Sales Forecast'!M37,"")</f>
        <v/>
      </c>
      <c r="K10" s="43" t="str">
        <f>IF('5a. Projected Sales Forecast'!$E$29&gt;0,'5a. Projected Sales Forecast'!$E$29*'5a. Projected Sales Forecast'!N37,"")</f>
        <v/>
      </c>
      <c r="L10" s="43" t="str">
        <f>IF('5a. Projected Sales Forecast'!$E$29&gt;0,'5a. Projected Sales Forecast'!$E$29*'5a. Projected Sales Forecast'!O37,"")</f>
        <v/>
      </c>
      <c r="M10" s="43" t="str">
        <f>IF('5a. Projected Sales Forecast'!$E$29&gt;0,'5a. Projected Sales Forecast'!$E$29*'5a. Projected Sales Forecast'!P37,"")</f>
        <v/>
      </c>
      <c r="N10" s="43" t="str">
        <f>IF('5a. Projected Sales Forecast'!$E$29&gt;0,'5a. Projected Sales Forecast'!$E$29*'5a. Projected Sales Forecast'!Q37,"")</f>
        <v/>
      </c>
      <c r="O10" s="43" t="str">
        <f>IF('5a. Projected Sales Forecast'!$E$29&gt;0,'5a. Projected Sales Forecast'!$E$29*'5a. Projected Sales Forecast'!R37,"")</f>
        <v/>
      </c>
      <c r="P10" s="43" t="str">
        <f>IF('5a. Projected Sales Forecast'!$E$29&gt;0,'5a. Projected Sales Forecast'!$E$29*'5a. Projected Sales Forecast'!S37,"")</f>
        <v/>
      </c>
      <c r="Q10" s="51">
        <f t="shared" si="0"/>
        <v>0</v>
      </c>
      <c r="S10" s="177"/>
      <c r="T10" s="177"/>
      <c r="U10" s="177"/>
      <c r="V10" s="177"/>
      <c r="W10" s="177"/>
      <c r="X10" s="177"/>
      <c r="Y10" s="177"/>
      <c r="Z10" s="177"/>
      <c r="AA10" s="177"/>
      <c r="AB10" s="177"/>
      <c r="AC10" s="177"/>
      <c r="AD10" s="177"/>
      <c r="AE10" s="177"/>
    </row>
    <row r="11" spans="1:31" ht="12.75" customHeight="1" outlineLevel="1" x14ac:dyDescent="0.25">
      <c r="A11" s="1"/>
      <c r="B11" s="1" t="str">
        <f>IF('5b. Projected Sales Forecast'!E7&gt;0,'5b. Projected Sales Forecast'!A6,"")</f>
        <v/>
      </c>
      <c r="C11" s="1"/>
      <c r="D11" s="36"/>
      <c r="E11" s="43" t="str">
        <f>IF('5b. Projected Sales Forecast'!$E$7&gt;0,'5b. Projected Sales Forecast'!$E$7*'5b. Projected Sales Forecast'!H15,"")</f>
        <v/>
      </c>
      <c r="F11" s="43" t="str">
        <f>IF('5b. Projected Sales Forecast'!$E$7&gt;0,'5b. Projected Sales Forecast'!$E$7*'5b. Projected Sales Forecast'!I15,"")</f>
        <v/>
      </c>
      <c r="G11" s="43" t="str">
        <f>IF('5b. Projected Sales Forecast'!$E$7&gt;0,'5b. Projected Sales Forecast'!$E$7*'5b. Projected Sales Forecast'!J15,"")</f>
        <v/>
      </c>
      <c r="H11" s="43" t="str">
        <f>IF('5b. Projected Sales Forecast'!$E$7&gt;0,'5b. Projected Sales Forecast'!$E$7*'5b. Projected Sales Forecast'!K15,"")</f>
        <v/>
      </c>
      <c r="I11" s="43" t="str">
        <f>IF('5b. Projected Sales Forecast'!$E$7&gt;0,'5b. Projected Sales Forecast'!$E$7*'5b. Projected Sales Forecast'!L15,"")</f>
        <v/>
      </c>
      <c r="J11" s="43" t="str">
        <f>IF('5b. Projected Sales Forecast'!$E$7&gt;0,'5b. Projected Sales Forecast'!$E$7*'5b. Projected Sales Forecast'!M15,"")</f>
        <v/>
      </c>
      <c r="K11" s="43" t="str">
        <f>IF('5b. Projected Sales Forecast'!$E$7&gt;0,'5b. Projected Sales Forecast'!$E$7*'5b. Projected Sales Forecast'!N15,"")</f>
        <v/>
      </c>
      <c r="L11" s="43" t="str">
        <f>IF('5b. Projected Sales Forecast'!$E$7&gt;0,'5b. Projected Sales Forecast'!$E$7*'5b. Projected Sales Forecast'!O15,"")</f>
        <v/>
      </c>
      <c r="M11" s="43" t="str">
        <f>IF('5b. Projected Sales Forecast'!$E$7&gt;0,'5b. Projected Sales Forecast'!$E$7*'5b. Projected Sales Forecast'!P15,"")</f>
        <v/>
      </c>
      <c r="N11" s="43" t="str">
        <f>IF('5b. Projected Sales Forecast'!$E$7&gt;0,'5b. Projected Sales Forecast'!$E$7*'5b. Projected Sales Forecast'!Q15,"")</f>
        <v/>
      </c>
      <c r="O11" s="43" t="str">
        <f>IF('5b. Projected Sales Forecast'!$E$7&gt;0,'5b. Projected Sales Forecast'!$E$7*'5b. Projected Sales Forecast'!R15,"")</f>
        <v/>
      </c>
      <c r="P11" s="43" t="str">
        <f>IF('5b. Projected Sales Forecast'!$E$7&gt;0,'5b. Projected Sales Forecast'!$E$7*'5b. Projected Sales Forecast'!S15,"")</f>
        <v/>
      </c>
      <c r="Q11" s="51">
        <f t="shared" si="0"/>
        <v>0</v>
      </c>
      <c r="S11" s="177"/>
      <c r="T11" s="177"/>
      <c r="U11" s="177"/>
      <c r="V11" s="177"/>
      <c r="W11" s="177"/>
      <c r="X11" s="177"/>
      <c r="Y11" s="177"/>
      <c r="Z11" s="177"/>
      <c r="AA11" s="177"/>
      <c r="AB11" s="177"/>
      <c r="AC11" s="177"/>
      <c r="AD11" s="177"/>
      <c r="AE11" s="177"/>
    </row>
    <row r="12" spans="1:31" ht="12.75" customHeight="1" outlineLevel="1" thickBot="1" x14ac:dyDescent="0.3">
      <c r="A12" s="1"/>
      <c r="B12" s="1" t="str">
        <f>IF('5b. Projected Sales Forecast'!E29&gt;0,'5b. Projected Sales Forecast'!A28,"")</f>
        <v/>
      </c>
      <c r="C12" s="1"/>
      <c r="D12" s="36"/>
      <c r="E12" s="47" t="str">
        <f>IF('5b. Projected Sales Forecast'!$E$29&gt;0,'5b. Projected Sales Forecast'!$E$29*'5b. Projected Sales Forecast'!H37,"")</f>
        <v/>
      </c>
      <c r="F12" s="47" t="str">
        <f>IF('5b. Projected Sales Forecast'!$E$29&gt;0,'5b. Projected Sales Forecast'!$E$29*'5b. Projected Sales Forecast'!I37,"")</f>
        <v/>
      </c>
      <c r="G12" s="47" t="str">
        <f>IF('5b. Projected Sales Forecast'!$E$29&gt;0,'5b. Projected Sales Forecast'!$E$29*'5b. Projected Sales Forecast'!J37,"")</f>
        <v/>
      </c>
      <c r="H12" s="47" t="str">
        <f>IF('5b. Projected Sales Forecast'!$E$29&gt;0,'5b. Projected Sales Forecast'!$E$29*'5b. Projected Sales Forecast'!K37,"")</f>
        <v/>
      </c>
      <c r="I12" s="47" t="str">
        <f>IF('5b. Projected Sales Forecast'!$E$29&gt;0,'5b. Projected Sales Forecast'!$E$29*'5b. Projected Sales Forecast'!L37,"")</f>
        <v/>
      </c>
      <c r="J12" s="47" t="str">
        <f>IF('5b. Projected Sales Forecast'!$E$29&gt;0,'5b. Projected Sales Forecast'!$E$29*'5b. Projected Sales Forecast'!M37,"")</f>
        <v/>
      </c>
      <c r="K12" s="47" t="str">
        <f>IF('5b. Projected Sales Forecast'!$E$29&gt;0,'5b. Projected Sales Forecast'!$E$29*'5b. Projected Sales Forecast'!N37,"")</f>
        <v/>
      </c>
      <c r="L12" s="47" t="str">
        <f>IF('5b. Projected Sales Forecast'!$E$29&gt;0,'5b. Projected Sales Forecast'!$E$29*'5b. Projected Sales Forecast'!O37,"")</f>
        <v/>
      </c>
      <c r="M12" s="47" t="str">
        <f>IF('5b. Projected Sales Forecast'!$E$29&gt;0,'5b. Projected Sales Forecast'!$E$29*'5b. Projected Sales Forecast'!P37,"")</f>
        <v/>
      </c>
      <c r="N12" s="47" t="str">
        <f>IF('5b. Projected Sales Forecast'!$E$29&gt;0,'5b. Projected Sales Forecast'!$E$29*'5b. Projected Sales Forecast'!Q37,"")</f>
        <v/>
      </c>
      <c r="O12" s="47" t="str">
        <f>IF('5b. Projected Sales Forecast'!$E$29&gt;0,'5b. Projected Sales Forecast'!$E$29*'5b. Projected Sales Forecast'!R37,"")</f>
        <v/>
      </c>
      <c r="P12" s="47" t="str">
        <f>IF('5b. Projected Sales Forecast'!$E$29&gt;0,'5b. Projected Sales Forecast'!$E$29*'5b. Projected Sales Forecast'!S37,"")</f>
        <v/>
      </c>
      <c r="Q12" s="94">
        <f t="shared" si="0"/>
        <v>0</v>
      </c>
      <c r="S12" s="177"/>
      <c r="T12" s="177"/>
      <c r="U12" s="177"/>
      <c r="V12" s="177"/>
      <c r="W12" s="177"/>
      <c r="X12" s="177"/>
      <c r="Y12" s="177"/>
      <c r="Z12" s="177"/>
      <c r="AA12" s="177"/>
      <c r="AB12" s="177"/>
      <c r="AC12" s="177"/>
      <c r="AD12" s="177"/>
      <c r="AE12" s="177"/>
    </row>
    <row r="13" spans="1:31" ht="12.75" customHeight="1" x14ac:dyDescent="0.25">
      <c r="A13" s="1" t="s">
        <v>106</v>
      </c>
      <c r="B13" s="1"/>
      <c r="C13" s="1"/>
      <c r="D13" s="36"/>
      <c r="E13" s="51">
        <f t="shared" ref="E13:Q13" si="1">SUM(E7:E12)</f>
        <v>0</v>
      </c>
      <c r="F13" s="51">
        <f t="shared" si="1"/>
        <v>0</v>
      </c>
      <c r="G13" s="51">
        <f t="shared" si="1"/>
        <v>0</v>
      </c>
      <c r="H13" s="51">
        <f t="shared" si="1"/>
        <v>0</v>
      </c>
      <c r="I13" s="51">
        <f t="shared" si="1"/>
        <v>0</v>
      </c>
      <c r="J13" s="51">
        <f t="shared" si="1"/>
        <v>0</v>
      </c>
      <c r="K13" s="51">
        <f t="shared" si="1"/>
        <v>0</v>
      </c>
      <c r="L13" s="51">
        <f t="shared" si="1"/>
        <v>0</v>
      </c>
      <c r="M13" s="51">
        <f t="shared" si="1"/>
        <v>0</v>
      </c>
      <c r="N13" s="51">
        <f t="shared" si="1"/>
        <v>0</v>
      </c>
      <c r="O13" s="51">
        <f t="shared" si="1"/>
        <v>0</v>
      </c>
      <c r="P13" s="51">
        <f t="shared" si="1"/>
        <v>0</v>
      </c>
      <c r="Q13" s="51">
        <f t="shared" si="1"/>
        <v>0</v>
      </c>
      <c r="S13" s="177"/>
      <c r="T13" s="177"/>
      <c r="U13" s="177"/>
      <c r="V13" s="177"/>
      <c r="W13" s="177"/>
      <c r="X13" s="177"/>
      <c r="Y13" s="177"/>
      <c r="Z13" s="177"/>
      <c r="AA13" s="177"/>
      <c r="AB13" s="177"/>
      <c r="AC13" s="177"/>
      <c r="AD13" s="177"/>
      <c r="AE13" s="177"/>
    </row>
    <row r="14" spans="1:31" ht="12.75" customHeight="1" x14ac:dyDescent="0.25">
      <c r="A14" s="1"/>
      <c r="B14" s="1"/>
      <c r="C14" s="1"/>
      <c r="D14" s="36"/>
      <c r="E14" s="36"/>
      <c r="F14" s="36"/>
      <c r="G14" s="36"/>
      <c r="H14" s="36"/>
      <c r="I14" s="36"/>
      <c r="J14" s="36"/>
      <c r="K14" s="36"/>
      <c r="L14" s="36"/>
      <c r="M14" s="36"/>
      <c r="N14" s="36"/>
      <c r="O14" s="36"/>
      <c r="P14" s="36"/>
      <c r="Q14" s="36"/>
    </row>
    <row r="15" spans="1:31" ht="12.75" customHeight="1" outlineLevel="1" x14ac:dyDescent="0.25">
      <c r="A15" s="1" t="s">
        <v>107</v>
      </c>
      <c r="B15" s="1"/>
      <c r="C15" s="1"/>
      <c r="D15" s="36"/>
      <c r="E15" s="43"/>
      <c r="F15" s="43"/>
      <c r="G15" s="43"/>
      <c r="H15" s="43"/>
      <c r="I15" s="43"/>
      <c r="J15" s="43"/>
      <c r="K15" s="43"/>
      <c r="L15" s="43"/>
      <c r="M15" s="43"/>
      <c r="N15" s="43"/>
      <c r="O15" s="43"/>
      <c r="P15" s="43"/>
      <c r="Q15" s="43"/>
    </row>
    <row r="16" spans="1:31" ht="12.75" customHeight="1" outlineLevel="1" x14ac:dyDescent="0.25">
      <c r="A16" s="1"/>
      <c r="B16" s="1" t="str">
        <f t="shared" ref="B16:B21" si="2">B7</f>
        <v>Product/Service A</v>
      </c>
      <c r="C16" s="1"/>
      <c r="D16" s="36"/>
      <c r="E16" s="43">
        <f>'4. Projected Sales Forecast'!$E$8*'4. Projected Sales Forecast'!H15</f>
        <v>0</v>
      </c>
      <c r="F16" s="43">
        <f>'4. Projected Sales Forecast'!$E$8*'4. Projected Sales Forecast'!I15</f>
        <v>0</v>
      </c>
      <c r="G16" s="43">
        <f>'4. Projected Sales Forecast'!$E$8*'4. Projected Sales Forecast'!J15</f>
        <v>0</v>
      </c>
      <c r="H16" s="43">
        <f>'4. Projected Sales Forecast'!$E$8*'4. Projected Sales Forecast'!K15</f>
        <v>0</v>
      </c>
      <c r="I16" s="43">
        <f>'4. Projected Sales Forecast'!$E$8*'4. Projected Sales Forecast'!L15</f>
        <v>0</v>
      </c>
      <c r="J16" s="43">
        <f>'4. Projected Sales Forecast'!$E$8*'4. Projected Sales Forecast'!M15</f>
        <v>0</v>
      </c>
      <c r="K16" s="43">
        <f>'4. Projected Sales Forecast'!$E$8*'4. Projected Sales Forecast'!N15</f>
        <v>0</v>
      </c>
      <c r="L16" s="43">
        <f>'4. Projected Sales Forecast'!$E$8*'4. Projected Sales Forecast'!O15</f>
        <v>0</v>
      </c>
      <c r="M16" s="43">
        <f>'4. Projected Sales Forecast'!$E$8*'4. Projected Sales Forecast'!P15</f>
        <v>0</v>
      </c>
      <c r="N16" s="43">
        <f>'4. Projected Sales Forecast'!$E$8*'4. Projected Sales Forecast'!Q15</f>
        <v>0</v>
      </c>
      <c r="O16" s="43">
        <f>'4. Projected Sales Forecast'!$E$8*'4. Projected Sales Forecast'!R15</f>
        <v>0</v>
      </c>
      <c r="P16" s="43">
        <f>'4. Projected Sales Forecast'!$E$8*'4. Projected Sales Forecast'!S15</f>
        <v>0</v>
      </c>
      <c r="Q16" s="43">
        <f t="shared" ref="Q16:Q21" si="3">SUM(E16:P16)</f>
        <v>0</v>
      </c>
      <c r="S16" s="177"/>
      <c r="T16" s="177"/>
      <c r="U16" s="177"/>
      <c r="V16" s="177"/>
      <c r="W16" s="177"/>
      <c r="X16" s="177"/>
      <c r="Y16" s="177"/>
      <c r="Z16" s="177"/>
      <c r="AA16" s="177"/>
      <c r="AB16" s="177"/>
      <c r="AC16" s="177"/>
      <c r="AD16" s="177"/>
      <c r="AE16" s="177"/>
    </row>
    <row r="17" spans="1:31" ht="12.75" customHeight="1" outlineLevel="1" x14ac:dyDescent="0.25">
      <c r="A17" s="1"/>
      <c r="B17" s="1" t="str">
        <f t="shared" si="2"/>
        <v>Product/Service B</v>
      </c>
      <c r="C17" s="1"/>
      <c r="D17" s="36"/>
      <c r="E17" s="51">
        <f>'4. Projected Sales Forecast'!$E$30*'4. Projected Sales Forecast'!H37</f>
        <v>0</v>
      </c>
      <c r="F17" s="51">
        <f>'4. Projected Sales Forecast'!$E$30*'4. Projected Sales Forecast'!I37</f>
        <v>0</v>
      </c>
      <c r="G17" s="51">
        <f>'4. Projected Sales Forecast'!$E$30*'4. Projected Sales Forecast'!J37</f>
        <v>0</v>
      </c>
      <c r="H17" s="51">
        <f>'4. Projected Sales Forecast'!$E$30*'4. Projected Sales Forecast'!K37</f>
        <v>0</v>
      </c>
      <c r="I17" s="51">
        <f>'4. Projected Sales Forecast'!$E$30*'4. Projected Sales Forecast'!L37</f>
        <v>0</v>
      </c>
      <c r="J17" s="51">
        <f>'4. Projected Sales Forecast'!$E$30*'4. Projected Sales Forecast'!M37</f>
        <v>0</v>
      </c>
      <c r="K17" s="51">
        <f>'4. Projected Sales Forecast'!$E$30*'4. Projected Sales Forecast'!N37</f>
        <v>0</v>
      </c>
      <c r="L17" s="51">
        <f>'4. Projected Sales Forecast'!$E$30*'4. Projected Sales Forecast'!O37</f>
        <v>0</v>
      </c>
      <c r="M17" s="51">
        <f>'4. Projected Sales Forecast'!$E$30*'4. Projected Sales Forecast'!P37</f>
        <v>0</v>
      </c>
      <c r="N17" s="51">
        <f>'4. Projected Sales Forecast'!$E$30*'4. Projected Sales Forecast'!Q37</f>
        <v>0</v>
      </c>
      <c r="O17" s="51">
        <f>'4. Projected Sales Forecast'!$E$30*'4. Projected Sales Forecast'!R37</f>
        <v>0</v>
      </c>
      <c r="P17" s="51">
        <f>'4. Projected Sales Forecast'!$E$30*'4. Projected Sales Forecast'!S37</f>
        <v>0</v>
      </c>
      <c r="Q17" s="43">
        <f t="shared" si="3"/>
        <v>0</v>
      </c>
      <c r="S17" s="177"/>
      <c r="T17" s="177"/>
      <c r="U17" s="177"/>
      <c r="V17" s="177"/>
      <c r="W17" s="177"/>
      <c r="X17" s="177"/>
      <c r="Y17" s="177"/>
      <c r="Z17" s="177"/>
      <c r="AA17" s="177"/>
      <c r="AB17" s="177"/>
      <c r="AC17" s="177"/>
      <c r="AD17" s="177"/>
      <c r="AE17" s="177"/>
    </row>
    <row r="18" spans="1:31" ht="12.75" customHeight="1" outlineLevel="1" x14ac:dyDescent="0.25">
      <c r="A18" s="1"/>
      <c r="B18" s="1" t="str">
        <f t="shared" si="2"/>
        <v/>
      </c>
      <c r="C18" s="1"/>
      <c r="D18" s="36"/>
      <c r="E18" s="51" t="str">
        <f>IF('5a. Projected Sales Forecast'!$E$8&gt;0,'5a. Projected Sales Forecast'!$E$8*'5a. Projected Sales Forecast'!H$15,"")</f>
        <v/>
      </c>
      <c r="F18" s="51" t="str">
        <f>IF('5a. Projected Sales Forecast'!$E$8&gt;0,'5a. Projected Sales Forecast'!$E$8*'5a. Projected Sales Forecast'!I$15,"")</f>
        <v/>
      </c>
      <c r="G18" s="51" t="str">
        <f>IF('5a. Projected Sales Forecast'!$E$8&gt;0,'5a. Projected Sales Forecast'!$E$8*'5a. Projected Sales Forecast'!J$15,"")</f>
        <v/>
      </c>
      <c r="H18" s="51" t="str">
        <f>IF('5a. Projected Sales Forecast'!$E$8&gt;0,'5a. Projected Sales Forecast'!$E$8*'5a. Projected Sales Forecast'!K$15,"")</f>
        <v/>
      </c>
      <c r="I18" s="51" t="str">
        <f>IF('5a. Projected Sales Forecast'!$E$8&gt;0,'5a. Projected Sales Forecast'!$E$8*'5a. Projected Sales Forecast'!L$15,"")</f>
        <v/>
      </c>
      <c r="J18" s="51" t="str">
        <f>IF('5a. Projected Sales Forecast'!$E$8&gt;0,'5a. Projected Sales Forecast'!$E$8*'5a. Projected Sales Forecast'!M$15,"")</f>
        <v/>
      </c>
      <c r="K18" s="51" t="str">
        <f>IF('5a. Projected Sales Forecast'!$E$8&gt;0,'5a. Projected Sales Forecast'!$E$8*'5a. Projected Sales Forecast'!N$15,"")</f>
        <v/>
      </c>
      <c r="L18" s="51" t="str">
        <f>IF('5a. Projected Sales Forecast'!$E$8&gt;0,'5a. Projected Sales Forecast'!$E$8*'5a. Projected Sales Forecast'!O$15,"")</f>
        <v/>
      </c>
      <c r="M18" s="51" t="str">
        <f>IF('5a. Projected Sales Forecast'!$E$8&gt;0,'5a. Projected Sales Forecast'!$E$8*'5a. Projected Sales Forecast'!P$15,"")</f>
        <v/>
      </c>
      <c r="N18" s="51" t="str">
        <f>IF('5a. Projected Sales Forecast'!$E$8&gt;0,'5a. Projected Sales Forecast'!$E$8*'5a. Projected Sales Forecast'!Q$15,"")</f>
        <v/>
      </c>
      <c r="O18" s="51" t="str">
        <f>IF('5a. Projected Sales Forecast'!$E$8&gt;0,'5a. Projected Sales Forecast'!$E$8*'5a. Projected Sales Forecast'!R$15,"")</f>
        <v/>
      </c>
      <c r="P18" s="51" t="str">
        <f>IF('5a. Projected Sales Forecast'!$E$8&gt;0,'5a. Projected Sales Forecast'!$E$8*'5a. Projected Sales Forecast'!S$15,"")</f>
        <v/>
      </c>
      <c r="Q18" s="51">
        <f t="shared" si="3"/>
        <v>0</v>
      </c>
      <c r="S18" s="177"/>
      <c r="T18" s="177"/>
      <c r="U18" s="177"/>
      <c r="V18" s="177"/>
      <c r="W18" s="177"/>
      <c r="X18" s="177"/>
      <c r="Y18" s="177"/>
      <c r="Z18" s="177"/>
      <c r="AA18" s="177"/>
      <c r="AB18" s="177"/>
      <c r="AC18" s="177"/>
      <c r="AD18" s="177"/>
      <c r="AE18" s="177"/>
    </row>
    <row r="19" spans="1:31" ht="12.75" customHeight="1" outlineLevel="1" x14ac:dyDescent="0.25">
      <c r="A19" s="1"/>
      <c r="B19" s="1" t="str">
        <f t="shared" si="2"/>
        <v/>
      </c>
      <c r="C19" s="1"/>
      <c r="D19" s="36"/>
      <c r="E19" s="91" t="str">
        <f>IF('5a. Projected Sales Forecast'!$E$30&gt;0,'5a. Projected Sales Forecast'!$E$30*'5a. Projected Sales Forecast'!H$37,"")</f>
        <v/>
      </c>
      <c r="F19" s="91" t="str">
        <f>IF('5a. Projected Sales Forecast'!$E$30&gt;0,'5a. Projected Sales Forecast'!$E$30*'5a. Projected Sales Forecast'!I$37,"")</f>
        <v/>
      </c>
      <c r="G19" s="91" t="str">
        <f>IF('5a. Projected Sales Forecast'!$E$30&gt;0,'5a. Projected Sales Forecast'!$E$30*'5a. Projected Sales Forecast'!J$37,"")</f>
        <v/>
      </c>
      <c r="H19" s="91" t="str">
        <f>IF('5a. Projected Sales Forecast'!$E$30&gt;0,'5a. Projected Sales Forecast'!$E$30*'5a. Projected Sales Forecast'!K$37,"")</f>
        <v/>
      </c>
      <c r="I19" s="91" t="str">
        <f>IF('5a. Projected Sales Forecast'!$E$30&gt;0,'5a. Projected Sales Forecast'!$E$30*'5a. Projected Sales Forecast'!L$37,"")</f>
        <v/>
      </c>
      <c r="J19" s="91" t="str">
        <f>IF('5a. Projected Sales Forecast'!$E$30&gt;0,'5a. Projected Sales Forecast'!$E$30*'5a. Projected Sales Forecast'!M$37,"")</f>
        <v/>
      </c>
      <c r="K19" s="91" t="str">
        <f>IF('5a. Projected Sales Forecast'!$E$30&gt;0,'5a. Projected Sales Forecast'!$E$30*'5a. Projected Sales Forecast'!N$37,"")</f>
        <v/>
      </c>
      <c r="L19" s="91" t="str">
        <f>IF('5a. Projected Sales Forecast'!$E$30&gt;0,'5a. Projected Sales Forecast'!$E$30*'5a. Projected Sales Forecast'!O$37,"")</f>
        <v/>
      </c>
      <c r="M19" s="91" t="str">
        <f>IF('5a. Projected Sales Forecast'!$E$30&gt;0,'5a. Projected Sales Forecast'!$E$30*'5a. Projected Sales Forecast'!P$37,"")</f>
        <v/>
      </c>
      <c r="N19" s="91" t="str">
        <f>IF('5a. Projected Sales Forecast'!$E$30&gt;0,'5a. Projected Sales Forecast'!$E$30*'5a. Projected Sales Forecast'!Q$37,"")</f>
        <v/>
      </c>
      <c r="O19" s="91" t="str">
        <f>IF('5a. Projected Sales Forecast'!$E$30&gt;0,'5a. Projected Sales Forecast'!$E$30*'5a. Projected Sales Forecast'!R$37,"")</f>
        <v/>
      </c>
      <c r="P19" s="91" t="str">
        <f>IF('5a. Projected Sales Forecast'!$E$30&gt;0,'5a. Projected Sales Forecast'!$E$30*'5a. Projected Sales Forecast'!S$37,"")</f>
        <v/>
      </c>
      <c r="Q19" s="51">
        <f t="shared" si="3"/>
        <v>0</v>
      </c>
      <c r="S19" s="177"/>
      <c r="T19" s="177"/>
      <c r="U19" s="177"/>
      <c r="V19" s="177"/>
      <c r="W19" s="177"/>
      <c r="X19" s="177"/>
      <c r="Y19" s="177"/>
      <c r="Z19" s="177"/>
      <c r="AA19" s="177"/>
      <c r="AB19" s="177"/>
      <c r="AC19" s="177"/>
      <c r="AD19" s="177"/>
      <c r="AE19" s="177"/>
    </row>
    <row r="20" spans="1:31" ht="12.75" customHeight="1" outlineLevel="1" x14ac:dyDescent="0.25">
      <c r="A20" s="1"/>
      <c r="B20" s="1" t="str">
        <f t="shared" si="2"/>
        <v/>
      </c>
      <c r="C20" s="1"/>
      <c r="D20" s="36"/>
      <c r="E20" s="91" t="str">
        <f>IF('5b. Projected Sales Forecast'!$E$8&gt;0,'5b. Projected Sales Forecast'!$E$8*'5b. Projected Sales Forecast'!H$15,"")</f>
        <v/>
      </c>
      <c r="F20" s="91" t="str">
        <f>IF('5b. Projected Sales Forecast'!$E$8&gt;0,'5b. Projected Sales Forecast'!$E$8*'5b. Projected Sales Forecast'!I$15,"")</f>
        <v/>
      </c>
      <c r="G20" s="91" t="str">
        <f>IF('5b. Projected Sales Forecast'!$E$8&gt;0,'5b. Projected Sales Forecast'!$E$8*'5b. Projected Sales Forecast'!J$15,"")</f>
        <v/>
      </c>
      <c r="H20" s="91" t="str">
        <f>IF('5b. Projected Sales Forecast'!$E$8&gt;0,'5b. Projected Sales Forecast'!$E$8*'5b. Projected Sales Forecast'!K$15,"")</f>
        <v/>
      </c>
      <c r="I20" s="91" t="str">
        <f>IF('5b. Projected Sales Forecast'!$E$8&gt;0,'5b. Projected Sales Forecast'!$E$8*'5b. Projected Sales Forecast'!L$15,"")</f>
        <v/>
      </c>
      <c r="J20" s="91" t="str">
        <f>IF('5b. Projected Sales Forecast'!$E$8&gt;0,'5b. Projected Sales Forecast'!$E$8*'5b. Projected Sales Forecast'!M$15,"")</f>
        <v/>
      </c>
      <c r="K20" s="91" t="str">
        <f>IF('5b. Projected Sales Forecast'!$E$8&gt;0,'5b. Projected Sales Forecast'!$E$8*'5b. Projected Sales Forecast'!N$15,"")</f>
        <v/>
      </c>
      <c r="L20" s="91" t="str">
        <f>IF('5b. Projected Sales Forecast'!$E$8&gt;0,'5b. Projected Sales Forecast'!$E$8*'5b. Projected Sales Forecast'!O$15,"")</f>
        <v/>
      </c>
      <c r="M20" s="91" t="str">
        <f>IF('5b. Projected Sales Forecast'!$E$8&gt;0,'5b. Projected Sales Forecast'!$E$8*'5b. Projected Sales Forecast'!P$15,"")</f>
        <v/>
      </c>
      <c r="N20" s="91" t="str">
        <f>IF('5b. Projected Sales Forecast'!$E$8&gt;0,'5b. Projected Sales Forecast'!$E$8*'5b. Projected Sales Forecast'!Q$15,"")</f>
        <v/>
      </c>
      <c r="O20" s="91" t="str">
        <f>IF('5b. Projected Sales Forecast'!$E$8&gt;0,'5b. Projected Sales Forecast'!$E$8*'5b. Projected Sales Forecast'!R$15,"")</f>
        <v/>
      </c>
      <c r="P20" s="91" t="str">
        <f>IF('5b. Projected Sales Forecast'!$E$8&gt;0,'5b. Projected Sales Forecast'!$E$8*'5b. Projected Sales Forecast'!S$15,"")</f>
        <v/>
      </c>
      <c r="Q20" s="43">
        <f t="shared" si="3"/>
        <v>0</v>
      </c>
      <c r="S20" s="177"/>
      <c r="T20" s="177"/>
      <c r="U20" s="177"/>
      <c r="V20" s="177"/>
      <c r="W20" s="177"/>
      <c r="X20" s="177"/>
      <c r="Y20" s="177"/>
      <c r="Z20" s="177"/>
      <c r="AA20" s="177"/>
      <c r="AB20" s="177"/>
      <c r="AC20" s="177"/>
      <c r="AD20" s="177"/>
      <c r="AE20" s="177"/>
    </row>
    <row r="21" spans="1:31" ht="12.75" customHeight="1" outlineLevel="1" thickBot="1" x14ac:dyDescent="0.3">
      <c r="A21" s="1"/>
      <c r="B21" s="1" t="str">
        <f t="shared" si="2"/>
        <v/>
      </c>
      <c r="C21" s="1"/>
      <c r="D21" s="36"/>
      <c r="E21" s="47" t="str">
        <f>IF('5b. Projected Sales Forecast'!$E$30&gt;0,'5b. Projected Sales Forecast'!$E$30*'5b. Projected Sales Forecast'!H$37,"")</f>
        <v/>
      </c>
      <c r="F21" s="47" t="str">
        <f>IF('5b. Projected Sales Forecast'!$E$30&gt;0,'5b. Projected Sales Forecast'!$E$30*'5b. Projected Sales Forecast'!I$37,"")</f>
        <v/>
      </c>
      <c r="G21" s="47" t="str">
        <f>IF('5b. Projected Sales Forecast'!$E$30&gt;0,'5b. Projected Sales Forecast'!$E$30*'5b. Projected Sales Forecast'!J$37,"")</f>
        <v/>
      </c>
      <c r="H21" s="47" t="str">
        <f>IF('5b. Projected Sales Forecast'!$E$30&gt;0,'5b. Projected Sales Forecast'!$E$30*'5b. Projected Sales Forecast'!K$37,"")</f>
        <v/>
      </c>
      <c r="I21" s="47" t="str">
        <f>IF('5b. Projected Sales Forecast'!$E$30&gt;0,'5b. Projected Sales Forecast'!$E$30*'5b. Projected Sales Forecast'!L$37,"")</f>
        <v/>
      </c>
      <c r="J21" s="47" t="str">
        <f>IF('5b. Projected Sales Forecast'!$E$30&gt;0,'5b. Projected Sales Forecast'!$E$30*'5b. Projected Sales Forecast'!M$37,"")</f>
        <v/>
      </c>
      <c r="K21" s="47" t="str">
        <f>IF('5b. Projected Sales Forecast'!$E$30&gt;0,'5b. Projected Sales Forecast'!$E$30*'5b. Projected Sales Forecast'!N$37,"")</f>
        <v/>
      </c>
      <c r="L21" s="47" t="str">
        <f>IF('5b. Projected Sales Forecast'!$E$30&gt;0,'5b. Projected Sales Forecast'!$E$30*'5b. Projected Sales Forecast'!O$37,"")</f>
        <v/>
      </c>
      <c r="M21" s="47" t="str">
        <f>IF('5b. Projected Sales Forecast'!$E$30&gt;0,'5b. Projected Sales Forecast'!$E$30*'5b. Projected Sales Forecast'!P$37,"")</f>
        <v/>
      </c>
      <c r="N21" s="47" t="str">
        <f>IF('5b. Projected Sales Forecast'!$E$30&gt;0,'5b. Projected Sales Forecast'!$E$30*'5b. Projected Sales Forecast'!Q$37,"")</f>
        <v/>
      </c>
      <c r="O21" s="47" t="str">
        <f>IF('5b. Projected Sales Forecast'!$E$30&gt;0,'5b. Projected Sales Forecast'!$E$30*'5b. Projected Sales Forecast'!R$37,"")</f>
        <v/>
      </c>
      <c r="P21" s="47" t="str">
        <f>IF('5b. Projected Sales Forecast'!$E$30&gt;0,'5b. Projected Sales Forecast'!$E$30*'5b. Projected Sales Forecast'!S$37,"")</f>
        <v/>
      </c>
      <c r="Q21" s="47">
        <f t="shared" si="3"/>
        <v>0</v>
      </c>
      <c r="S21" s="177"/>
      <c r="T21" s="177"/>
      <c r="U21" s="177"/>
      <c r="V21" s="177"/>
      <c r="W21" s="177"/>
      <c r="X21" s="177"/>
      <c r="Y21" s="177"/>
      <c r="Z21" s="177"/>
      <c r="AA21" s="177"/>
      <c r="AB21" s="177"/>
      <c r="AC21" s="177"/>
      <c r="AD21" s="177"/>
      <c r="AE21" s="177"/>
    </row>
    <row r="22" spans="1:31" ht="12.75" customHeight="1" x14ac:dyDescent="0.25">
      <c r="A22" s="1" t="s">
        <v>108</v>
      </c>
      <c r="B22" s="1"/>
      <c r="C22" s="1"/>
      <c r="D22" s="36"/>
      <c r="E22" s="43">
        <f t="shared" ref="E22:Q22" si="4">SUM(E16:E21)</f>
        <v>0</v>
      </c>
      <c r="F22" s="43">
        <f t="shared" si="4"/>
        <v>0</v>
      </c>
      <c r="G22" s="43">
        <f t="shared" si="4"/>
        <v>0</v>
      </c>
      <c r="H22" s="43">
        <f t="shared" si="4"/>
        <v>0</v>
      </c>
      <c r="I22" s="43">
        <f t="shared" si="4"/>
        <v>0</v>
      </c>
      <c r="J22" s="43">
        <f t="shared" si="4"/>
        <v>0</v>
      </c>
      <c r="K22" s="43">
        <f t="shared" si="4"/>
        <v>0</v>
      </c>
      <c r="L22" s="43">
        <f t="shared" si="4"/>
        <v>0</v>
      </c>
      <c r="M22" s="43">
        <f t="shared" si="4"/>
        <v>0</v>
      </c>
      <c r="N22" s="43">
        <f t="shared" si="4"/>
        <v>0</v>
      </c>
      <c r="O22" s="43">
        <f t="shared" si="4"/>
        <v>0</v>
      </c>
      <c r="P22" s="43">
        <f t="shared" si="4"/>
        <v>0</v>
      </c>
      <c r="Q22" s="43">
        <f t="shared" si="4"/>
        <v>0</v>
      </c>
      <c r="S22" s="177"/>
      <c r="T22" s="177"/>
      <c r="U22" s="177"/>
      <c r="V22" s="177"/>
      <c r="W22" s="177"/>
      <c r="X22" s="177"/>
      <c r="Y22" s="177"/>
      <c r="Z22" s="177"/>
      <c r="AA22" s="177"/>
      <c r="AB22" s="177"/>
      <c r="AC22" s="177"/>
      <c r="AD22" s="177"/>
      <c r="AE22" s="177"/>
    </row>
    <row r="23" spans="1:31" ht="12.75" customHeight="1" x14ac:dyDescent="0.25">
      <c r="A23" s="1"/>
      <c r="B23" s="1"/>
      <c r="C23" s="1"/>
      <c r="D23" s="36"/>
      <c r="E23" s="51"/>
      <c r="F23" s="51"/>
      <c r="G23" s="51"/>
      <c r="H23" s="51"/>
      <c r="I23" s="51"/>
      <c r="J23" s="51"/>
      <c r="K23" s="51"/>
      <c r="L23" s="51"/>
      <c r="M23" s="51"/>
      <c r="N23" s="51"/>
      <c r="O23" s="51"/>
      <c r="P23" s="51"/>
      <c r="Q23" s="51"/>
    </row>
    <row r="24" spans="1:31" ht="12.75" customHeight="1" thickBot="1" x14ac:dyDescent="0.3">
      <c r="A24" s="1" t="s">
        <v>38</v>
      </c>
      <c r="B24" s="1"/>
      <c r="C24" s="1"/>
      <c r="D24" s="36"/>
      <c r="E24" s="94">
        <f t="shared" ref="E24:Q24" si="5">E13-E22</f>
        <v>0</v>
      </c>
      <c r="F24" s="94">
        <f t="shared" si="5"/>
        <v>0</v>
      </c>
      <c r="G24" s="94">
        <f t="shared" si="5"/>
        <v>0</v>
      </c>
      <c r="H24" s="94">
        <f t="shared" si="5"/>
        <v>0</v>
      </c>
      <c r="I24" s="94">
        <f t="shared" si="5"/>
        <v>0</v>
      </c>
      <c r="J24" s="94">
        <f t="shared" si="5"/>
        <v>0</v>
      </c>
      <c r="K24" s="94">
        <f t="shared" si="5"/>
        <v>0</v>
      </c>
      <c r="L24" s="94">
        <f t="shared" si="5"/>
        <v>0</v>
      </c>
      <c r="M24" s="94">
        <f t="shared" si="5"/>
        <v>0</v>
      </c>
      <c r="N24" s="94">
        <f t="shared" si="5"/>
        <v>0</v>
      </c>
      <c r="O24" s="94">
        <f t="shared" si="5"/>
        <v>0</v>
      </c>
      <c r="P24" s="94">
        <f t="shared" si="5"/>
        <v>0</v>
      </c>
      <c r="Q24" s="94">
        <f t="shared" si="5"/>
        <v>0</v>
      </c>
    </row>
    <row r="25" spans="1:31" ht="12.75" customHeight="1" x14ac:dyDescent="0.25">
      <c r="A25" s="1"/>
      <c r="B25" s="1"/>
      <c r="C25" s="1"/>
      <c r="D25" s="36"/>
      <c r="E25" s="43"/>
      <c r="F25" s="43"/>
      <c r="G25" s="43"/>
      <c r="H25" s="43"/>
      <c r="I25" s="43"/>
      <c r="J25" s="43"/>
      <c r="K25" s="43"/>
      <c r="L25" s="43"/>
      <c r="M25" s="43"/>
      <c r="N25" s="43"/>
      <c r="O25" s="43"/>
      <c r="P25" s="43"/>
      <c r="Q25" s="43"/>
    </row>
    <row r="26" spans="1:31" ht="12.75" customHeight="1" outlineLevel="1" x14ac:dyDescent="0.25">
      <c r="A26" s="1" t="str">
        <f>'2. Salaries and Wages'!A10</f>
        <v>Salaries and Wages</v>
      </c>
      <c r="B26" s="1"/>
      <c r="C26" s="1"/>
      <c r="D26" s="36"/>
      <c r="E26" s="43"/>
      <c r="F26" s="43"/>
      <c r="G26" s="43"/>
      <c r="H26" s="43"/>
      <c r="I26" s="43"/>
      <c r="J26" s="43"/>
      <c r="K26" s="43"/>
      <c r="L26" s="43"/>
      <c r="M26" s="43"/>
      <c r="N26" s="43"/>
      <c r="O26" s="43"/>
      <c r="P26" s="43"/>
      <c r="Q26" s="43"/>
    </row>
    <row r="27" spans="1:31" ht="12.75" customHeight="1" outlineLevel="1" x14ac:dyDescent="0.25">
      <c r="A27" s="1"/>
      <c r="B27" s="1" t="str">
        <f>'2. Salaries and Wages'!B11</f>
        <v>Owner's Compensation</v>
      </c>
      <c r="C27" s="1"/>
      <c r="D27" s="36"/>
      <c r="E27" s="43">
        <f>'2. Salaries and Wages'!Q11/12</f>
        <v>0</v>
      </c>
      <c r="F27" s="43">
        <f t="shared" ref="F27:P32" si="6">E27</f>
        <v>0</v>
      </c>
      <c r="G27" s="43">
        <f t="shared" si="6"/>
        <v>0</v>
      </c>
      <c r="H27" s="43">
        <f t="shared" si="6"/>
        <v>0</v>
      </c>
      <c r="I27" s="43">
        <f t="shared" si="6"/>
        <v>0</v>
      </c>
      <c r="J27" s="43">
        <f t="shared" si="6"/>
        <v>0</v>
      </c>
      <c r="K27" s="43">
        <f t="shared" si="6"/>
        <v>0</v>
      </c>
      <c r="L27" s="43">
        <f t="shared" si="6"/>
        <v>0</v>
      </c>
      <c r="M27" s="43">
        <f t="shared" si="6"/>
        <v>0</v>
      </c>
      <c r="N27" s="43">
        <f t="shared" si="6"/>
        <v>0</v>
      </c>
      <c r="O27" s="43">
        <f t="shared" si="6"/>
        <v>0</v>
      </c>
      <c r="P27" s="43">
        <f t="shared" si="6"/>
        <v>0</v>
      </c>
      <c r="Q27" s="43">
        <f t="shared" ref="Q27:Q32" si="7">SUM(E27:P27)</f>
        <v>0</v>
      </c>
    </row>
    <row r="28" spans="1:31" ht="12.75" customHeight="1" outlineLevel="1" x14ac:dyDescent="0.25">
      <c r="A28" s="1"/>
      <c r="B28" s="1" t="str">
        <f>'2. Salaries and Wages'!B12</f>
        <v>Salaries</v>
      </c>
      <c r="C28" s="1"/>
      <c r="D28" s="36"/>
      <c r="E28" s="43">
        <f>'2. Salaries and Wages'!Q12/12</f>
        <v>0</v>
      </c>
      <c r="F28" s="43">
        <f t="shared" si="6"/>
        <v>0</v>
      </c>
      <c r="G28" s="43">
        <f t="shared" si="6"/>
        <v>0</v>
      </c>
      <c r="H28" s="43">
        <f t="shared" si="6"/>
        <v>0</v>
      </c>
      <c r="I28" s="43">
        <f t="shared" si="6"/>
        <v>0</v>
      </c>
      <c r="J28" s="43">
        <f t="shared" si="6"/>
        <v>0</v>
      </c>
      <c r="K28" s="43">
        <f t="shared" si="6"/>
        <v>0</v>
      </c>
      <c r="L28" s="43">
        <f t="shared" si="6"/>
        <v>0</v>
      </c>
      <c r="M28" s="43">
        <f t="shared" si="6"/>
        <v>0</v>
      </c>
      <c r="N28" s="43">
        <f t="shared" si="6"/>
        <v>0</v>
      </c>
      <c r="O28" s="43">
        <f t="shared" si="6"/>
        <v>0</v>
      </c>
      <c r="P28" s="43">
        <f t="shared" si="6"/>
        <v>0</v>
      </c>
      <c r="Q28" s="43">
        <f t="shared" si="7"/>
        <v>0</v>
      </c>
    </row>
    <row r="29" spans="1:31" ht="12.75" customHeight="1" outlineLevel="1" x14ac:dyDescent="0.25">
      <c r="A29" s="1"/>
      <c r="B29" s="1" t="str">
        <f>'2. Salaries and Wages'!C14</f>
        <v>Full-Time Employees</v>
      </c>
      <c r="C29" s="1"/>
      <c r="D29" s="36"/>
      <c r="E29" s="43">
        <f>'2. Salaries and Wages'!Q14/12</f>
        <v>0</v>
      </c>
      <c r="F29" s="43">
        <f t="shared" si="6"/>
        <v>0</v>
      </c>
      <c r="G29" s="43">
        <f t="shared" si="6"/>
        <v>0</v>
      </c>
      <c r="H29" s="43">
        <f t="shared" si="6"/>
        <v>0</v>
      </c>
      <c r="I29" s="43">
        <f t="shared" si="6"/>
        <v>0</v>
      </c>
      <c r="J29" s="43">
        <f t="shared" si="6"/>
        <v>0</v>
      </c>
      <c r="K29" s="43">
        <f t="shared" si="6"/>
        <v>0</v>
      </c>
      <c r="L29" s="43">
        <f t="shared" si="6"/>
        <v>0</v>
      </c>
      <c r="M29" s="43">
        <f t="shared" si="6"/>
        <v>0</v>
      </c>
      <c r="N29" s="43">
        <f t="shared" si="6"/>
        <v>0</v>
      </c>
      <c r="O29" s="43">
        <f t="shared" si="6"/>
        <v>0</v>
      </c>
      <c r="P29" s="43">
        <f t="shared" si="6"/>
        <v>0</v>
      </c>
      <c r="Q29" s="43">
        <f t="shared" si="7"/>
        <v>0</v>
      </c>
    </row>
    <row r="30" spans="1:31" ht="12.75" customHeight="1" outlineLevel="1" x14ac:dyDescent="0.25">
      <c r="A30" s="1"/>
      <c r="B30" s="1" t="str">
        <f>'2. Salaries and Wages'!C17</f>
        <v>Part-Time Employees</v>
      </c>
      <c r="C30" s="1"/>
      <c r="D30" s="36"/>
      <c r="E30" s="43">
        <f>'2. Salaries and Wages'!Q17/12</f>
        <v>0</v>
      </c>
      <c r="F30" s="43">
        <f t="shared" si="6"/>
        <v>0</v>
      </c>
      <c r="G30" s="43">
        <f t="shared" si="6"/>
        <v>0</v>
      </c>
      <c r="H30" s="43">
        <f t="shared" si="6"/>
        <v>0</v>
      </c>
      <c r="I30" s="43">
        <f t="shared" si="6"/>
        <v>0</v>
      </c>
      <c r="J30" s="43">
        <f t="shared" si="6"/>
        <v>0</v>
      </c>
      <c r="K30" s="43">
        <f t="shared" si="6"/>
        <v>0</v>
      </c>
      <c r="L30" s="43">
        <f t="shared" si="6"/>
        <v>0</v>
      </c>
      <c r="M30" s="43">
        <f t="shared" si="6"/>
        <v>0</v>
      </c>
      <c r="N30" s="43">
        <f t="shared" si="6"/>
        <v>0</v>
      </c>
      <c r="O30" s="43">
        <f t="shared" si="6"/>
        <v>0</v>
      </c>
      <c r="P30" s="43">
        <f t="shared" si="6"/>
        <v>0</v>
      </c>
      <c r="Q30" s="43">
        <f t="shared" si="7"/>
        <v>0</v>
      </c>
    </row>
    <row r="31" spans="1:31" ht="12.75" customHeight="1" outlineLevel="1" x14ac:dyDescent="0.25">
      <c r="A31" s="1"/>
      <c r="B31" s="1" t="str">
        <f>'2. Salaries and Wages'!B24</f>
        <v>Independent Contractors</v>
      </c>
      <c r="C31" s="1"/>
      <c r="D31" s="36"/>
      <c r="E31" s="43">
        <f>'2. Salaries and Wages'!Q24/12</f>
        <v>0</v>
      </c>
      <c r="F31" s="43">
        <f t="shared" si="6"/>
        <v>0</v>
      </c>
      <c r="G31" s="43">
        <f t="shared" si="6"/>
        <v>0</v>
      </c>
      <c r="H31" s="43">
        <f t="shared" si="6"/>
        <v>0</v>
      </c>
      <c r="I31" s="43">
        <f t="shared" si="6"/>
        <v>0</v>
      </c>
      <c r="J31" s="43">
        <f t="shared" si="6"/>
        <v>0</v>
      </c>
      <c r="K31" s="43">
        <f t="shared" si="6"/>
        <v>0</v>
      </c>
      <c r="L31" s="43">
        <f t="shared" si="6"/>
        <v>0</v>
      </c>
      <c r="M31" s="43">
        <f t="shared" si="6"/>
        <v>0</v>
      </c>
      <c r="N31" s="43">
        <f t="shared" si="6"/>
        <v>0</v>
      </c>
      <c r="O31" s="43">
        <f t="shared" si="6"/>
        <v>0</v>
      </c>
      <c r="P31" s="43">
        <f t="shared" si="6"/>
        <v>0</v>
      </c>
      <c r="Q31" s="43">
        <f t="shared" si="7"/>
        <v>0</v>
      </c>
    </row>
    <row r="32" spans="1:31" ht="12.75" customHeight="1" outlineLevel="1" thickBot="1" x14ac:dyDescent="0.3">
      <c r="A32" s="1"/>
      <c r="B32" s="1" t="str">
        <f>'2. Salaries and Wages'!A26</f>
        <v>Payroll Taxes and Benefits</v>
      </c>
      <c r="C32" s="1"/>
      <c r="D32" s="36"/>
      <c r="E32" s="47">
        <f>'2. Salaries and Wages'!Q35/12</f>
        <v>0</v>
      </c>
      <c r="F32" s="47">
        <f t="shared" si="6"/>
        <v>0</v>
      </c>
      <c r="G32" s="47">
        <f t="shared" si="6"/>
        <v>0</v>
      </c>
      <c r="H32" s="47">
        <f t="shared" si="6"/>
        <v>0</v>
      </c>
      <c r="I32" s="47">
        <f t="shared" si="6"/>
        <v>0</v>
      </c>
      <c r="J32" s="47">
        <f t="shared" si="6"/>
        <v>0</v>
      </c>
      <c r="K32" s="47">
        <f t="shared" si="6"/>
        <v>0</v>
      </c>
      <c r="L32" s="47">
        <f t="shared" si="6"/>
        <v>0</v>
      </c>
      <c r="M32" s="47">
        <f t="shared" si="6"/>
        <v>0</v>
      </c>
      <c r="N32" s="47">
        <f t="shared" si="6"/>
        <v>0</v>
      </c>
      <c r="O32" s="47">
        <f t="shared" si="6"/>
        <v>0</v>
      </c>
      <c r="P32" s="47">
        <f t="shared" si="6"/>
        <v>0</v>
      </c>
      <c r="Q32" s="47">
        <f t="shared" si="7"/>
        <v>0</v>
      </c>
    </row>
    <row r="33" spans="1:17" ht="12.75" customHeight="1" x14ac:dyDescent="0.25">
      <c r="A33" s="1" t="s">
        <v>112</v>
      </c>
      <c r="B33" s="1"/>
      <c r="C33" s="1"/>
      <c r="D33" s="36"/>
      <c r="E33" s="43">
        <f t="shared" ref="E33:Q33" si="8">SUM(E27:E32)</f>
        <v>0</v>
      </c>
      <c r="F33" s="43">
        <f t="shared" si="8"/>
        <v>0</v>
      </c>
      <c r="G33" s="43">
        <f t="shared" si="8"/>
        <v>0</v>
      </c>
      <c r="H33" s="43">
        <f t="shared" si="8"/>
        <v>0</v>
      </c>
      <c r="I33" s="43">
        <f t="shared" si="8"/>
        <v>0</v>
      </c>
      <c r="J33" s="43">
        <f t="shared" si="8"/>
        <v>0</v>
      </c>
      <c r="K33" s="43">
        <f t="shared" si="8"/>
        <v>0</v>
      </c>
      <c r="L33" s="43">
        <f t="shared" si="8"/>
        <v>0</v>
      </c>
      <c r="M33" s="43">
        <f t="shared" si="8"/>
        <v>0</v>
      </c>
      <c r="N33" s="43">
        <f t="shared" si="8"/>
        <v>0</v>
      </c>
      <c r="O33" s="43">
        <f t="shared" si="8"/>
        <v>0</v>
      </c>
      <c r="P33" s="43">
        <f t="shared" si="8"/>
        <v>0</v>
      </c>
      <c r="Q33" s="43">
        <f t="shared" si="8"/>
        <v>0</v>
      </c>
    </row>
    <row r="34" spans="1:17" ht="12.75" customHeight="1" x14ac:dyDescent="0.25">
      <c r="A34" s="1"/>
      <c r="B34" s="1"/>
      <c r="C34" s="1"/>
      <c r="D34" s="36"/>
      <c r="E34" s="43"/>
      <c r="F34" s="43"/>
      <c r="G34" s="43"/>
      <c r="H34" s="43"/>
      <c r="I34" s="43"/>
      <c r="J34" s="43"/>
      <c r="K34" s="43"/>
      <c r="L34" s="43"/>
      <c r="M34" s="43"/>
      <c r="N34" s="43"/>
      <c r="O34" s="43"/>
      <c r="P34" s="43"/>
      <c r="Q34" s="43"/>
    </row>
    <row r="35" spans="1:17" ht="12.75" customHeight="1" outlineLevel="1" x14ac:dyDescent="0.25">
      <c r="A35" s="1" t="s">
        <v>110</v>
      </c>
      <c r="B35" s="1"/>
      <c r="C35" s="1"/>
      <c r="D35" s="36"/>
      <c r="E35" s="43"/>
      <c r="F35" s="43"/>
      <c r="G35" s="43"/>
      <c r="H35" s="43"/>
      <c r="I35" s="43"/>
      <c r="J35" s="43"/>
      <c r="K35" s="43"/>
      <c r="L35" s="43"/>
      <c r="M35" s="43"/>
      <c r="N35" s="43"/>
      <c r="O35" s="43"/>
      <c r="P35" s="43"/>
      <c r="Q35" s="43"/>
    </row>
    <row r="36" spans="1:17" ht="12.75" customHeight="1" outlineLevel="1" x14ac:dyDescent="0.25">
      <c r="A36" s="1"/>
      <c r="B36" s="1" t="str">
        <f>'3. Fixed Operating Expenses'!B9</f>
        <v>Advertising</v>
      </c>
      <c r="C36" s="1"/>
      <c r="D36" s="36"/>
      <c r="E36" s="43">
        <f>'3. Fixed Operating Expenses'!L9/12</f>
        <v>0</v>
      </c>
      <c r="F36" s="91">
        <f t="shared" ref="F36:P51" si="9">E36</f>
        <v>0</v>
      </c>
      <c r="G36" s="91">
        <f t="shared" si="9"/>
        <v>0</v>
      </c>
      <c r="H36" s="91">
        <f t="shared" si="9"/>
        <v>0</v>
      </c>
      <c r="I36" s="91">
        <f t="shared" si="9"/>
        <v>0</v>
      </c>
      <c r="J36" s="91">
        <f t="shared" si="9"/>
        <v>0</v>
      </c>
      <c r="K36" s="91">
        <f t="shared" si="9"/>
        <v>0</v>
      </c>
      <c r="L36" s="91">
        <f t="shared" si="9"/>
        <v>0</v>
      </c>
      <c r="M36" s="91">
        <f t="shared" si="9"/>
        <v>0</v>
      </c>
      <c r="N36" s="91">
        <f t="shared" si="9"/>
        <v>0</v>
      </c>
      <c r="O36" s="91">
        <f t="shared" si="9"/>
        <v>0</v>
      </c>
      <c r="P36" s="91">
        <f t="shared" si="9"/>
        <v>0</v>
      </c>
      <c r="Q36" s="43">
        <f t="shared" ref="Q36:Q55" si="10">SUM(E36:P36)</f>
        <v>0</v>
      </c>
    </row>
    <row r="37" spans="1:17" ht="12.75" customHeight="1" outlineLevel="1" x14ac:dyDescent="0.25">
      <c r="A37" s="1"/>
      <c r="B37" s="1" t="str">
        <f>'3. Fixed Operating Expenses'!B10</f>
        <v>Car and Truck Expenses</v>
      </c>
      <c r="C37" s="1"/>
      <c r="D37" s="36"/>
      <c r="E37" s="43">
        <f>'3. Fixed Operating Expenses'!L10/12</f>
        <v>0</v>
      </c>
      <c r="F37" s="91">
        <f t="shared" si="9"/>
        <v>0</v>
      </c>
      <c r="G37" s="91">
        <f t="shared" si="9"/>
        <v>0</v>
      </c>
      <c r="H37" s="91">
        <f t="shared" si="9"/>
        <v>0</v>
      </c>
      <c r="I37" s="91">
        <f t="shared" si="9"/>
        <v>0</v>
      </c>
      <c r="J37" s="91">
        <f t="shared" si="9"/>
        <v>0</v>
      </c>
      <c r="K37" s="91">
        <f t="shared" si="9"/>
        <v>0</v>
      </c>
      <c r="L37" s="91">
        <f t="shared" si="9"/>
        <v>0</v>
      </c>
      <c r="M37" s="91">
        <f t="shared" si="9"/>
        <v>0</v>
      </c>
      <c r="N37" s="91">
        <f t="shared" si="9"/>
        <v>0</v>
      </c>
      <c r="O37" s="91">
        <f t="shared" si="9"/>
        <v>0</v>
      </c>
      <c r="P37" s="91">
        <f t="shared" si="9"/>
        <v>0</v>
      </c>
      <c r="Q37" s="43">
        <f t="shared" si="10"/>
        <v>0</v>
      </c>
    </row>
    <row r="38" spans="1:17" ht="12.75" customHeight="1" outlineLevel="1" x14ac:dyDescent="0.25">
      <c r="A38" s="1"/>
      <c r="B38" s="1" t="str">
        <f>'3. Fixed Operating Expenses'!B11</f>
        <v>Bank &amp; Merchant Fees</v>
      </c>
      <c r="C38" s="1"/>
      <c r="D38" s="36"/>
      <c r="E38" s="43">
        <f>'3. Fixed Operating Expenses'!L11/12</f>
        <v>0</v>
      </c>
      <c r="F38" s="91">
        <f t="shared" si="9"/>
        <v>0</v>
      </c>
      <c r="G38" s="91">
        <f t="shared" si="9"/>
        <v>0</v>
      </c>
      <c r="H38" s="91">
        <f t="shared" si="9"/>
        <v>0</v>
      </c>
      <c r="I38" s="91">
        <f t="shared" si="9"/>
        <v>0</v>
      </c>
      <c r="J38" s="91">
        <f t="shared" si="9"/>
        <v>0</v>
      </c>
      <c r="K38" s="91">
        <f t="shared" si="9"/>
        <v>0</v>
      </c>
      <c r="L38" s="91">
        <f t="shared" si="9"/>
        <v>0</v>
      </c>
      <c r="M38" s="91">
        <f t="shared" si="9"/>
        <v>0</v>
      </c>
      <c r="N38" s="91">
        <f t="shared" si="9"/>
        <v>0</v>
      </c>
      <c r="O38" s="91">
        <f t="shared" si="9"/>
        <v>0</v>
      </c>
      <c r="P38" s="91">
        <f t="shared" si="9"/>
        <v>0</v>
      </c>
      <c r="Q38" s="43">
        <f t="shared" si="10"/>
        <v>0</v>
      </c>
    </row>
    <row r="39" spans="1:17" ht="12.75" customHeight="1" outlineLevel="1" x14ac:dyDescent="0.25">
      <c r="A39" s="1"/>
      <c r="B39" s="1" t="str">
        <f>'3. Fixed Operating Expenses'!B12</f>
        <v>Contract Labor</v>
      </c>
      <c r="C39" s="1"/>
      <c r="D39" s="36"/>
      <c r="E39" s="43">
        <f>'3. Fixed Operating Expenses'!L12/12</f>
        <v>0</v>
      </c>
      <c r="F39" s="91">
        <f t="shared" si="9"/>
        <v>0</v>
      </c>
      <c r="G39" s="91">
        <f t="shared" si="9"/>
        <v>0</v>
      </c>
      <c r="H39" s="91">
        <f t="shared" si="9"/>
        <v>0</v>
      </c>
      <c r="I39" s="91">
        <f t="shared" si="9"/>
        <v>0</v>
      </c>
      <c r="J39" s="91">
        <f t="shared" si="9"/>
        <v>0</v>
      </c>
      <c r="K39" s="91">
        <f t="shared" si="9"/>
        <v>0</v>
      </c>
      <c r="L39" s="91">
        <f t="shared" si="9"/>
        <v>0</v>
      </c>
      <c r="M39" s="91">
        <f t="shared" si="9"/>
        <v>0</v>
      </c>
      <c r="N39" s="91">
        <f t="shared" si="9"/>
        <v>0</v>
      </c>
      <c r="O39" s="91">
        <f t="shared" si="9"/>
        <v>0</v>
      </c>
      <c r="P39" s="91">
        <f t="shared" si="9"/>
        <v>0</v>
      </c>
      <c r="Q39" s="43">
        <f t="shared" si="10"/>
        <v>0</v>
      </c>
    </row>
    <row r="40" spans="1:17" ht="12.75" customHeight="1" outlineLevel="1" x14ac:dyDescent="0.25">
      <c r="A40" s="1"/>
      <c r="B40" s="1" t="str">
        <f>'3. Fixed Operating Expenses'!B13</f>
        <v>Conferences &amp; Seminars</v>
      </c>
      <c r="C40" s="1"/>
      <c r="D40" s="36"/>
      <c r="E40" s="43">
        <f>'3. Fixed Operating Expenses'!L13/12</f>
        <v>0</v>
      </c>
      <c r="F40" s="91">
        <f t="shared" si="9"/>
        <v>0</v>
      </c>
      <c r="G40" s="91">
        <f t="shared" si="9"/>
        <v>0</v>
      </c>
      <c r="H40" s="91">
        <f t="shared" si="9"/>
        <v>0</v>
      </c>
      <c r="I40" s="91">
        <f t="shared" si="9"/>
        <v>0</v>
      </c>
      <c r="J40" s="91">
        <f t="shared" si="9"/>
        <v>0</v>
      </c>
      <c r="K40" s="91">
        <f t="shared" si="9"/>
        <v>0</v>
      </c>
      <c r="L40" s="91">
        <f t="shared" si="9"/>
        <v>0</v>
      </c>
      <c r="M40" s="91">
        <f t="shared" si="9"/>
        <v>0</v>
      </c>
      <c r="N40" s="91">
        <f t="shared" si="9"/>
        <v>0</v>
      </c>
      <c r="O40" s="91">
        <f t="shared" si="9"/>
        <v>0</v>
      </c>
      <c r="P40" s="91">
        <f t="shared" si="9"/>
        <v>0</v>
      </c>
      <c r="Q40" s="43">
        <f t="shared" si="10"/>
        <v>0</v>
      </c>
    </row>
    <row r="41" spans="1:17" ht="12.75" customHeight="1" outlineLevel="1" x14ac:dyDescent="0.25">
      <c r="A41" s="1"/>
      <c r="B41" s="1" t="str">
        <f>'3. Fixed Operating Expenses'!B14</f>
        <v>Customer Discounts and Refunds</v>
      </c>
      <c r="C41" s="1"/>
      <c r="D41" s="36"/>
      <c r="E41" s="43">
        <f>'3. Fixed Operating Expenses'!L14/12</f>
        <v>0</v>
      </c>
      <c r="F41" s="91">
        <f t="shared" si="9"/>
        <v>0</v>
      </c>
      <c r="G41" s="91">
        <f t="shared" si="9"/>
        <v>0</v>
      </c>
      <c r="H41" s="91">
        <f t="shared" si="9"/>
        <v>0</v>
      </c>
      <c r="I41" s="91">
        <f t="shared" si="9"/>
        <v>0</v>
      </c>
      <c r="J41" s="91">
        <f t="shared" si="9"/>
        <v>0</v>
      </c>
      <c r="K41" s="91">
        <f t="shared" si="9"/>
        <v>0</v>
      </c>
      <c r="L41" s="91">
        <f t="shared" si="9"/>
        <v>0</v>
      </c>
      <c r="M41" s="91">
        <f t="shared" si="9"/>
        <v>0</v>
      </c>
      <c r="N41" s="91">
        <f t="shared" si="9"/>
        <v>0</v>
      </c>
      <c r="O41" s="91">
        <f t="shared" si="9"/>
        <v>0</v>
      </c>
      <c r="P41" s="91">
        <f t="shared" si="9"/>
        <v>0</v>
      </c>
      <c r="Q41" s="43">
        <f t="shared" si="10"/>
        <v>0</v>
      </c>
    </row>
    <row r="42" spans="1:17" ht="12.75" customHeight="1" outlineLevel="1" x14ac:dyDescent="0.25">
      <c r="A42" s="1"/>
      <c r="B42" s="1" t="str">
        <f>'3. Fixed Operating Expenses'!B15</f>
        <v>Dues and Subscriptions</v>
      </c>
      <c r="C42" s="1"/>
      <c r="D42" s="36"/>
      <c r="E42" s="43">
        <f>'3. Fixed Operating Expenses'!L15/12</f>
        <v>0</v>
      </c>
      <c r="F42" s="91">
        <f t="shared" si="9"/>
        <v>0</v>
      </c>
      <c r="G42" s="91">
        <f t="shared" si="9"/>
        <v>0</v>
      </c>
      <c r="H42" s="91">
        <f t="shared" si="9"/>
        <v>0</v>
      </c>
      <c r="I42" s="91">
        <f t="shared" si="9"/>
        <v>0</v>
      </c>
      <c r="J42" s="91">
        <f t="shared" si="9"/>
        <v>0</v>
      </c>
      <c r="K42" s="91">
        <f t="shared" si="9"/>
        <v>0</v>
      </c>
      <c r="L42" s="91">
        <f t="shared" si="9"/>
        <v>0</v>
      </c>
      <c r="M42" s="91">
        <f t="shared" si="9"/>
        <v>0</v>
      </c>
      <c r="N42" s="91">
        <f t="shared" si="9"/>
        <v>0</v>
      </c>
      <c r="O42" s="91">
        <f t="shared" si="9"/>
        <v>0</v>
      </c>
      <c r="P42" s="91">
        <f t="shared" si="9"/>
        <v>0</v>
      </c>
      <c r="Q42" s="43">
        <f t="shared" si="10"/>
        <v>0</v>
      </c>
    </row>
    <row r="43" spans="1:17" ht="12.75" customHeight="1" outlineLevel="1" x14ac:dyDescent="0.25">
      <c r="A43" s="1"/>
      <c r="B43" s="1" t="str">
        <f>'3. Fixed Operating Expenses'!B16</f>
        <v>Miscellaneous</v>
      </c>
      <c r="C43" s="1"/>
      <c r="D43" s="36"/>
      <c r="E43" s="43">
        <f>'3. Fixed Operating Expenses'!L16/12</f>
        <v>0</v>
      </c>
      <c r="F43" s="91">
        <f t="shared" si="9"/>
        <v>0</v>
      </c>
      <c r="G43" s="91">
        <f t="shared" si="9"/>
        <v>0</v>
      </c>
      <c r="H43" s="91">
        <f t="shared" si="9"/>
        <v>0</v>
      </c>
      <c r="I43" s="91">
        <f t="shared" si="9"/>
        <v>0</v>
      </c>
      <c r="J43" s="91">
        <f t="shared" si="9"/>
        <v>0</v>
      </c>
      <c r="K43" s="91">
        <f t="shared" si="9"/>
        <v>0</v>
      </c>
      <c r="L43" s="91">
        <f t="shared" si="9"/>
        <v>0</v>
      </c>
      <c r="M43" s="91">
        <f t="shared" si="9"/>
        <v>0</v>
      </c>
      <c r="N43" s="91">
        <f t="shared" si="9"/>
        <v>0</v>
      </c>
      <c r="O43" s="91">
        <f t="shared" si="9"/>
        <v>0</v>
      </c>
      <c r="P43" s="91">
        <f t="shared" si="9"/>
        <v>0</v>
      </c>
      <c r="Q43" s="43">
        <f t="shared" si="10"/>
        <v>0</v>
      </c>
    </row>
    <row r="44" spans="1:17" ht="12.75" customHeight="1" outlineLevel="1" x14ac:dyDescent="0.25">
      <c r="A44" s="1"/>
      <c r="B44" s="1" t="str">
        <f>'3. Fixed Operating Expenses'!B17</f>
        <v>Insurance (Liability and Property)</v>
      </c>
      <c r="C44" s="1"/>
      <c r="D44" s="36"/>
      <c r="E44" s="43">
        <f>'3. Fixed Operating Expenses'!L17/12</f>
        <v>0</v>
      </c>
      <c r="F44" s="91">
        <f t="shared" si="9"/>
        <v>0</v>
      </c>
      <c r="G44" s="91">
        <f t="shared" si="9"/>
        <v>0</v>
      </c>
      <c r="H44" s="91">
        <f t="shared" si="9"/>
        <v>0</v>
      </c>
      <c r="I44" s="91">
        <f t="shared" si="9"/>
        <v>0</v>
      </c>
      <c r="J44" s="91">
        <f t="shared" si="9"/>
        <v>0</v>
      </c>
      <c r="K44" s="91">
        <f t="shared" si="9"/>
        <v>0</v>
      </c>
      <c r="L44" s="91">
        <f t="shared" si="9"/>
        <v>0</v>
      </c>
      <c r="M44" s="91">
        <f t="shared" si="9"/>
        <v>0</v>
      </c>
      <c r="N44" s="91">
        <f t="shared" si="9"/>
        <v>0</v>
      </c>
      <c r="O44" s="91">
        <f t="shared" si="9"/>
        <v>0</v>
      </c>
      <c r="P44" s="91">
        <f t="shared" si="9"/>
        <v>0</v>
      </c>
      <c r="Q44" s="43">
        <f t="shared" si="10"/>
        <v>0</v>
      </c>
    </row>
    <row r="45" spans="1:17" ht="12.75" customHeight="1" outlineLevel="1" x14ac:dyDescent="0.25">
      <c r="A45" s="1"/>
      <c r="B45" s="1" t="str">
        <f>'3. Fixed Operating Expenses'!B18</f>
        <v>Licenses/Fees/Permits</v>
      </c>
      <c r="C45" s="1"/>
      <c r="D45" s="36"/>
      <c r="E45" s="43">
        <f>'3. Fixed Operating Expenses'!L18/12</f>
        <v>0</v>
      </c>
      <c r="F45" s="91">
        <f t="shared" si="9"/>
        <v>0</v>
      </c>
      <c r="G45" s="91">
        <f t="shared" si="9"/>
        <v>0</v>
      </c>
      <c r="H45" s="91">
        <f t="shared" si="9"/>
        <v>0</v>
      </c>
      <c r="I45" s="91">
        <f t="shared" si="9"/>
        <v>0</v>
      </c>
      <c r="J45" s="91">
        <f t="shared" si="9"/>
        <v>0</v>
      </c>
      <c r="K45" s="91">
        <f t="shared" si="9"/>
        <v>0</v>
      </c>
      <c r="L45" s="91">
        <f t="shared" si="9"/>
        <v>0</v>
      </c>
      <c r="M45" s="91">
        <f t="shared" si="9"/>
        <v>0</v>
      </c>
      <c r="N45" s="91">
        <f t="shared" si="9"/>
        <v>0</v>
      </c>
      <c r="O45" s="91">
        <f t="shared" si="9"/>
        <v>0</v>
      </c>
      <c r="P45" s="91">
        <f t="shared" si="9"/>
        <v>0</v>
      </c>
      <c r="Q45" s="43">
        <f t="shared" si="10"/>
        <v>0</v>
      </c>
    </row>
    <row r="46" spans="1:17" ht="12.75" customHeight="1" outlineLevel="1" x14ac:dyDescent="0.25">
      <c r="A46" s="1"/>
      <c r="B46" s="1" t="str">
        <f>'3. Fixed Operating Expenses'!B19</f>
        <v>Legal and Professional Fees</v>
      </c>
      <c r="C46" s="1"/>
      <c r="D46" s="36"/>
      <c r="E46" s="43">
        <f>'3. Fixed Operating Expenses'!L19/12</f>
        <v>0</v>
      </c>
      <c r="F46" s="91">
        <f t="shared" si="9"/>
        <v>0</v>
      </c>
      <c r="G46" s="91">
        <f t="shared" si="9"/>
        <v>0</v>
      </c>
      <c r="H46" s="91">
        <f t="shared" si="9"/>
        <v>0</v>
      </c>
      <c r="I46" s="91">
        <f t="shared" si="9"/>
        <v>0</v>
      </c>
      <c r="J46" s="91">
        <f t="shared" si="9"/>
        <v>0</v>
      </c>
      <c r="K46" s="91">
        <f t="shared" si="9"/>
        <v>0</v>
      </c>
      <c r="L46" s="91">
        <f t="shared" si="9"/>
        <v>0</v>
      </c>
      <c r="M46" s="91">
        <f t="shared" si="9"/>
        <v>0</v>
      </c>
      <c r="N46" s="91">
        <f t="shared" si="9"/>
        <v>0</v>
      </c>
      <c r="O46" s="91">
        <f t="shared" si="9"/>
        <v>0</v>
      </c>
      <c r="P46" s="91">
        <f t="shared" si="9"/>
        <v>0</v>
      </c>
      <c r="Q46" s="43">
        <f t="shared" si="10"/>
        <v>0</v>
      </c>
    </row>
    <row r="47" spans="1:17" ht="12.75" customHeight="1" outlineLevel="1" x14ac:dyDescent="0.25">
      <c r="A47" s="1"/>
      <c r="B47" s="1" t="str">
        <f>'3. Fixed Operating Expenses'!B20</f>
        <v>Office Expenses &amp; Supplies</v>
      </c>
      <c r="C47" s="1"/>
      <c r="D47" s="36"/>
      <c r="E47" s="43">
        <f>'3. Fixed Operating Expenses'!L20/12</f>
        <v>0</v>
      </c>
      <c r="F47" s="91">
        <f t="shared" si="9"/>
        <v>0</v>
      </c>
      <c r="G47" s="91">
        <f t="shared" si="9"/>
        <v>0</v>
      </c>
      <c r="H47" s="91">
        <f t="shared" si="9"/>
        <v>0</v>
      </c>
      <c r="I47" s="91">
        <f t="shared" si="9"/>
        <v>0</v>
      </c>
      <c r="J47" s="91">
        <f t="shared" si="9"/>
        <v>0</v>
      </c>
      <c r="K47" s="91">
        <f t="shared" si="9"/>
        <v>0</v>
      </c>
      <c r="L47" s="91">
        <f t="shared" si="9"/>
        <v>0</v>
      </c>
      <c r="M47" s="91">
        <f t="shared" si="9"/>
        <v>0</v>
      </c>
      <c r="N47" s="91">
        <f t="shared" si="9"/>
        <v>0</v>
      </c>
      <c r="O47" s="91">
        <f t="shared" si="9"/>
        <v>0</v>
      </c>
      <c r="P47" s="91">
        <f t="shared" si="9"/>
        <v>0</v>
      </c>
      <c r="Q47" s="43">
        <f t="shared" si="10"/>
        <v>0</v>
      </c>
    </row>
    <row r="48" spans="1:17" ht="12.75" customHeight="1" outlineLevel="1" x14ac:dyDescent="0.25">
      <c r="A48" s="1"/>
      <c r="B48" s="1" t="str">
        <f>'3. Fixed Operating Expenses'!B21</f>
        <v>Postage and Delivery</v>
      </c>
      <c r="C48" s="1"/>
      <c r="D48" s="36"/>
      <c r="E48" s="43">
        <f>'3. Fixed Operating Expenses'!L21/12</f>
        <v>0</v>
      </c>
      <c r="F48" s="91">
        <f t="shared" si="9"/>
        <v>0</v>
      </c>
      <c r="G48" s="91">
        <f t="shared" si="9"/>
        <v>0</v>
      </c>
      <c r="H48" s="91">
        <f t="shared" si="9"/>
        <v>0</v>
      </c>
      <c r="I48" s="91">
        <f t="shared" si="9"/>
        <v>0</v>
      </c>
      <c r="J48" s="91">
        <f t="shared" si="9"/>
        <v>0</v>
      </c>
      <c r="K48" s="91">
        <f t="shared" si="9"/>
        <v>0</v>
      </c>
      <c r="L48" s="91">
        <f t="shared" si="9"/>
        <v>0</v>
      </c>
      <c r="M48" s="91">
        <f t="shared" si="9"/>
        <v>0</v>
      </c>
      <c r="N48" s="91">
        <f t="shared" si="9"/>
        <v>0</v>
      </c>
      <c r="O48" s="91">
        <f t="shared" si="9"/>
        <v>0</v>
      </c>
      <c r="P48" s="91">
        <f t="shared" si="9"/>
        <v>0</v>
      </c>
      <c r="Q48" s="43">
        <f t="shared" si="10"/>
        <v>0</v>
      </c>
    </row>
    <row r="49" spans="1:17" ht="12.75" customHeight="1" outlineLevel="1" x14ac:dyDescent="0.25">
      <c r="A49" s="1"/>
      <c r="B49" s="1" t="str">
        <f>'3. Fixed Operating Expenses'!B22</f>
        <v>Lease/Rent on Biz Property</v>
      </c>
      <c r="C49" s="1"/>
      <c r="D49" s="36"/>
      <c r="E49" s="43">
        <f>'3. Fixed Operating Expenses'!L22/12</f>
        <v>0</v>
      </c>
      <c r="F49" s="91">
        <f t="shared" si="9"/>
        <v>0</v>
      </c>
      <c r="G49" s="91">
        <f t="shared" si="9"/>
        <v>0</v>
      </c>
      <c r="H49" s="91">
        <f t="shared" si="9"/>
        <v>0</v>
      </c>
      <c r="I49" s="91">
        <f t="shared" si="9"/>
        <v>0</v>
      </c>
      <c r="J49" s="91">
        <f t="shared" si="9"/>
        <v>0</v>
      </c>
      <c r="K49" s="91">
        <f t="shared" si="9"/>
        <v>0</v>
      </c>
      <c r="L49" s="91">
        <f t="shared" si="9"/>
        <v>0</v>
      </c>
      <c r="M49" s="91">
        <f t="shared" si="9"/>
        <v>0</v>
      </c>
      <c r="N49" s="91">
        <f t="shared" si="9"/>
        <v>0</v>
      </c>
      <c r="O49" s="91">
        <f t="shared" si="9"/>
        <v>0</v>
      </c>
      <c r="P49" s="91">
        <f t="shared" si="9"/>
        <v>0</v>
      </c>
      <c r="Q49" s="43">
        <f t="shared" si="10"/>
        <v>0</v>
      </c>
    </row>
    <row r="50" spans="1:17" ht="12.75" customHeight="1" outlineLevel="1" x14ac:dyDescent="0.25">
      <c r="A50" s="1"/>
      <c r="B50" s="1" t="str">
        <f>'3. Fixed Operating Expenses'!B23</f>
        <v>Maintenance on Biz Property</v>
      </c>
      <c r="C50" s="1"/>
      <c r="D50" s="36"/>
      <c r="E50" s="43">
        <f>'3. Fixed Operating Expenses'!L23/12</f>
        <v>0</v>
      </c>
      <c r="F50" s="91">
        <f t="shared" si="9"/>
        <v>0</v>
      </c>
      <c r="G50" s="91">
        <f t="shared" si="9"/>
        <v>0</v>
      </c>
      <c r="H50" s="91">
        <f t="shared" si="9"/>
        <v>0</v>
      </c>
      <c r="I50" s="91">
        <f t="shared" si="9"/>
        <v>0</v>
      </c>
      <c r="J50" s="91">
        <f t="shared" si="9"/>
        <v>0</v>
      </c>
      <c r="K50" s="91">
        <f t="shared" si="9"/>
        <v>0</v>
      </c>
      <c r="L50" s="91">
        <f t="shared" si="9"/>
        <v>0</v>
      </c>
      <c r="M50" s="91">
        <f t="shared" si="9"/>
        <v>0</v>
      </c>
      <c r="N50" s="91">
        <f t="shared" si="9"/>
        <v>0</v>
      </c>
      <c r="O50" s="91">
        <f t="shared" si="9"/>
        <v>0</v>
      </c>
      <c r="P50" s="91">
        <f t="shared" si="9"/>
        <v>0</v>
      </c>
      <c r="Q50" s="43">
        <f t="shared" si="10"/>
        <v>0</v>
      </c>
    </row>
    <row r="51" spans="1:17" ht="12.75" customHeight="1" outlineLevel="1" x14ac:dyDescent="0.25">
      <c r="A51" s="1"/>
      <c r="B51" s="1" t="str">
        <f>'3. Fixed Operating Expenses'!B24</f>
        <v>Sales &amp; Marketing</v>
      </c>
      <c r="C51" s="1"/>
      <c r="D51" s="36"/>
      <c r="E51" s="43">
        <f>'3. Fixed Operating Expenses'!L24/12</f>
        <v>0</v>
      </c>
      <c r="F51" s="91">
        <f t="shared" si="9"/>
        <v>0</v>
      </c>
      <c r="G51" s="91">
        <f t="shared" si="9"/>
        <v>0</v>
      </c>
      <c r="H51" s="91">
        <f t="shared" si="9"/>
        <v>0</v>
      </c>
      <c r="I51" s="91">
        <f t="shared" si="9"/>
        <v>0</v>
      </c>
      <c r="J51" s="91">
        <f t="shared" si="9"/>
        <v>0</v>
      </c>
      <c r="K51" s="91">
        <f t="shared" si="9"/>
        <v>0</v>
      </c>
      <c r="L51" s="91">
        <f t="shared" si="9"/>
        <v>0</v>
      </c>
      <c r="M51" s="91">
        <f t="shared" si="9"/>
        <v>0</v>
      </c>
      <c r="N51" s="91">
        <f t="shared" si="9"/>
        <v>0</v>
      </c>
      <c r="O51" s="91">
        <f t="shared" si="9"/>
        <v>0</v>
      </c>
      <c r="P51" s="91">
        <f t="shared" si="9"/>
        <v>0</v>
      </c>
      <c r="Q51" s="43">
        <f t="shared" si="10"/>
        <v>0</v>
      </c>
    </row>
    <row r="52" spans="1:17" ht="12.75" customHeight="1" outlineLevel="1" x14ac:dyDescent="0.25">
      <c r="A52" s="1"/>
      <c r="B52" s="1" t="str">
        <f>'3. Fixed Operating Expenses'!B25</f>
        <v>Taxes-Other</v>
      </c>
      <c r="C52" s="1"/>
      <c r="D52" s="36"/>
      <c r="E52" s="43">
        <f>'3. Fixed Operating Expenses'!L25/12</f>
        <v>0</v>
      </c>
      <c r="F52" s="91">
        <f t="shared" ref="F52:P55" si="11">E52</f>
        <v>0</v>
      </c>
      <c r="G52" s="91">
        <f t="shared" si="11"/>
        <v>0</v>
      </c>
      <c r="H52" s="91">
        <f t="shared" si="11"/>
        <v>0</v>
      </c>
      <c r="I52" s="91">
        <f t="shared" si="11"/>
        <v>0</v>
      </c>
      <c r="J52" s="91">
        <f t="shared" si="11"/>
        <v>0</v>
      </c>
      <c r="K52" s="91">
        <f t="shared" si="11"/>
        <v>0</v>
      </c>
      <c r="L52" s="91">
        <f t="shared" si="11"/>
        <v>0</v>
      </c>
      <c r="M52" s="91">
        <f t="shared" si="11"/>
        <v>0</v>
      </c>
      <c r="N52" s="91">
        <f t="shared" si="11"/>
        <v>0</v>
      </c>
      <c r="O52" s="91">
        <f t="shared" si="11"/>
        <v>0</v>
      </c>
      <c r="P52" s="91">
        <f t="shared" si="11"/>
        <v>0</v>
      </c>
      <c r="Q52" s="43">
        <f t="shared" si="10"/>
        <v>0</v>
      </c>
    </row>
    <row r="53" spans="1:17" ht="12.75" customHeight="1" outlineLevel="1" x14ac:dyDescent="0.25">
      <c r="A53" s="1"/>
      <c r="B53" s="1" t="str">
        <f>'3. Fixed Operating Expenses'!B26</f>
        <v>Telephone and Communications</v>
      </c>
      <c r="C53" s="1"/>
      <c r="D53" s="36"/>
      <c r="E53" s="43">
        <f>'3. Fixed Operating Expenses'!L26/12</f>
        <v>0</v>
      </c>
      <c r="F53" s="91">
        <f t="shared" si="11"/>
        <v>0</v>
      </c>
      <c r="G53" s="91">
        <f t="shared" si="11"/>
        <v>0</v>
      </c>
      <c r="H53" s="91">
        <f t="shared" si="11"/>
        <v>0</v>
      </c>
      <c r="I53" s="91">
        <f t="shared" si="11"/>
        <v>0</v>
      </c>
      <c r="J53" s="91">
        <f t="shared" si="11"/>
        <v>0</v>
      </c>
      <c r="K53" s="91">
        <f t="shared" si="11"/>
        <v>0</v>
      </c>
      <c r="L53" s="91">
        <f t="shared" si="11"/>
        <v>0</v>
      </c>
      <c r="M53" s="91">
        <f t="shared" si="11"/>
        <v>0</v>
      </c>
      <c r="N53" s="91">
        <f t="shared" si="11"/>
        <v>0</v>
      </c>
      <c r="O53" s="91">
        <f t="shared" si="11"/>
        <v>0</v>
      </c>
      <c r="P53" s="91">
        <f t="shared" si="11"/>
        <v>0</v>
      </c>
      <c r="Q53" s="43">
        <f t="shared" si="10"/>
        <v>0</v>
      </c>
    </row>
    <row r="54" spans="1:17" ht="12.75" customHeight="1" outlineLevel="1" x14ac:dyDescent="0.25">
      <c r="A54" s="1"/>
      <c r="B54" s="1" t="str">
        <f>'3. Fixed Operating Expenses'!B27</f>
        <v>Travel</v>
      </c>
      <c r="C54" s="1"/>
      <c r="D54" s="36"/>
      <c r="E54" s="43">
        <f>'3. Fixed Operating Expenses'!L27/12</f>
        <v>0</v>
      </c>
      <c r="F54" s="91">
        <f t="shared" si="11"/>
        <v>0</v>
      </c>
      <c r="G54" s="91">
        <f t="shared" si="11"/>
        <v>0</v>
      </c>
      <c r="H54" s="91">
        <f t="shared" si="11"/>
        <v>0</v>
      </c>
      <c r="I54" s="91">
        <f t="shared" si="11"/>
        <v>0</v>
      </c>
      <c r="J54" s="91">
        <f t="shared" si="11"/>
        <v>0</v>
      </c>
      <c r="K54" s="91">
        <f t="shared" si="11"/>
        <v>0</v>
      </c>
      <c r="L54" s="91">
        <f t="shared" si="11"/>
        <v>0</v>
      </c>
      <c r="M54" s="91">
        <f t="shared" si="11"/>
        <v>0</v>
      </c>
      <c r="N54" s="91">
        <f t="shared" si="11"/>
        <v>0</v>
      </c>
      <c r="O54" s="91">
        <f t="shared" si="11"/>
        <v>0</v>
      </c>
      <c r="P54" s="91">
        <f t="shared" si="11"/>
        <v>0</v>
      </c>
      <c r="Q54" s="43">
        <f t="shared" si="10"/>
        <v>0</v>
      </c>
    </row>
    <row r="55" spans="1:17" ht="12.75" customHeight="1" outlineLevel="1" thickBot="1" x14ac:dyDescent="0.3">
      <c r="A55" s="1"/>
      <c r="B55" s="1" t="str">
        <f>'3. Fixed Operating Expenses'!B28</f>
        <v>Utilities</v>
      </c>
      <c r="C55" s="1"/>
      <c r="D55" s="36"/>
      <c r="E55" s="43">
        <f>'3. Fixed Operating Expenses'!L28/12</f>
        <v>0</v>
      </c>
      <c r="F55" s="47">
        <f t="shared" si="11"/>
        <v>0</v>
      </c>
      <c r="G55" s="47">
        <f t="shared" si="11"/>
        <v>0</v>
      </c>
      <c r="H55" s="47">
        <f t="shared" si="11"/>
        <v>0</v>
      </c>
      <c r="I55" s="47">
        <f t="shared" si="11"/>
        <v>0</v>
      </c>
      <c r="J55" s="47">
        <f t="shared" si="11"/>
        <v>0</v>
      </c>
      <c r="K55" s="47">
        <f t="shared" si="11"/>
        <v>0</v>
      </c>
      <c r="L55" s="47">
        <f t="shared" si="11"/>
        <v>0</v>
      </c>
      <c r="M55" s="47">
        <f t="shared" si="11"/>
        <v>0</v>
      </c>
      <c r="N55" s="47">
        <f t="shared" si="11"/>
        <v>0</v>
      </c>
      <c r="O55" s="47">
        <f t="shared" si="11"/>
        <v>0</v>
      </c>
      <c r="P55" s="47">
        <f t="shared" si="11"/>
        <v>0</v>
      </c>
      <c r="Q55" s="47">
        <f t="shared" si="10"/>
        <v>0</v>
      </c>
    </row>
    <row r="56" spans="1:17" ht="12.75" customHeight="1" x14ac:dyDescent="0.25">
      <c r="A56" s="1" t="s">
        <v>109</v>
      </c>
      <c r="B56" s="1"/>
      <c r="C56" s="1"/>
      <c r="D56" s="36"/>
      <c r="E56" s="43">
        <f t="shared" ref="E56:Q56" si="12">SUM(E36:E55)</f>
        <v>0</v>
      </c>
      <c r="F56" s="43">
        <f t="shared" si="12"/>
        <v>0</v>
      </c>
      <c r="G56" s="43">
        <f t="shared" si="12"/>
        <v>0</v>
      </c>
      <c r="H56" s="43">
        <f t="shared" si="12"/>
        <v>0</v>
      </c>
      <c r="I56" s="43">
        <f t="shared" si="12"/>
        <v>0</v>
      </c>
      <c r="J56" s="43">
        <f t="shared" si="12"/>
        <v>0</v>
      </c>
      <c r="K56" s="43">
        <f t="shared" si="12"/>
        <v>0</v>
      </c>
      <c r="L56" s="43">
        <f t="shared" si="12"/>
        <v>0</v>
      </c>
      <c r="M56" s="43">
        <f t="shared" si="12"/>
        <v>0</v>
      </c>
      <c r="N56" s="43">
        <f t="shared" si="12"/>
        <v>0</v>
      </c>
      <c r="O56" s="43">
        <f t="shared" si="12"/>
        <v>0</v>
      </c>
      <c r="P56" s="43">
        <f t="shared" si="12"/>
        <v>0</v>
      </c>
      <c r="Q56" s="43">
        <f t="shared" si="12"/>
        <v>0</v>
      </c>
    </row>
    <row r="57" spans="1:17" ht="12.75" customHeight="1" x14ac:dyDescent="0.25">
      <c r="A57" s="1"/>
      <c r="B57" s="1"/>
      <c r="C57" s="1"/>
      <c r="D57" s="36"/>
      <c r="E57" s="43"/>
      <c r="F57" s="43"/>
      <c r="G57" s="43"/>
      <c r="H57" s="43"/>
      <c r="I57" s="43"/>
      <c r="J57" s="43"/>
      <c r="K57" s="43"/>
      <c r="L57" s="43"/>
      <c r="M57" s="43"/>
      <c r="N57" s="43"/>
      <c r="O57" s="43"/>
      <c r="P57" s="43"/>
      <c r="Q57" s="43"/>
    </row>
    <row r="58" spans="1:17" ht="12.75" customHeight="1" outlineLevel="1" x14ac:dyDescent="0.25">
      <c r="A58" s="1" t="s">
        <v>90</v>
      </c>
      <c r="B58" s="1"/>
      <c r="C58" s="1"/>
      <c r="D58" s="36"/>
      <c r="E58" s="43"/>
      <c r="F58" s="43"/>
      <c r="G58" s="43"/>
      <c r="H58" s="43"/>
      <c r="I58" s="43"/>
      <c r="J58" s="43"/>
      <c r="K58" s="43"/>
      <c r="L58" s="43"/>
      <c r="M58" s="43"/>
      <c r="N58" s="43"/>
      <c r="O58" s="43"/>
      <c r="P58" s="43"/>
      <c r="Q58" s="43"/>
    </row>
    <row r="59" spans="1:17" ht="12.75" customHeight="1" outlineLevel="1" x14ac:dyDescent="0.25">
      <c r="A59" s="1"/>
      <c r="B59" s="1" t="s">
        <v>247</v>
      </c>
      <c r="C59" s="1"/>
      <c r="D59" s="36"/>
      <c r="E59" s="43">
        <f>IF('6. Cash Receipts-Disbursements'!$G$28&gt;3,'6. Cash Receipts-Disbursements'!$K$28,0)</f>
        <v>0</v>
      </c>
      <c r="F59" s="43">
        <f>IF('6. Cash Receipts-Disbursements'!$G$28&gt;3,'6. Cash Receipts-Disbursements'!$K$28,0)</f>
        <v>0</v>
      </c>
      <c r="G59" s="43">
        <f>IF('6. Cash Receipts-Disbursements'!$G$28&gt;3,'6. Cash Receipts-Disbursements'!$K$28,0)</f>
        <v>0</v>
      </c>
      <c r="H59" s="43">
        <f>IF('6. Cash Receipts-Disbursements'!$G$28&gt;3,'6. Cash Receipts-Disbursements'!$K$28,0)</f>
        <v>0</v>
      </c>
      <c r="I59" s="43">
        <f>IF('6. Cash Receipts-Disbursements'!$G$28&gt;3,'6. Cash Receipts-Disbursements'!$K$28,0)</f>
        <v>0</v>
      </c>
      <c r="J59" s="43">
        <f>IF('6. Cash Receipts-Disbursements'!$G$28&gt;3,'6. Cash Receipts-Disbursements'!$K$28,0)</f>
        <v>0</v>
      </c>
      <c r="K59" s="43">
        <f>IF('6. Cash Receipts-Disbursements'!$G$28&gt;3,'6. Cash Receipts-Disbursements'!$K$28,0)</f>
        <v>0</v>
      </c>
      <c r="L59" s="43">
        <f>IF('6. Cash Receipts-Disbursements'!$G$28&gt;3,'6. Cash Receipts-Disbursements'!$K$28,0)</f>
        <v>0</v>
      </c>
      <c r="M59" s="43">
        <f>IF('6. Cash Receipts-Disbursements'!$G$28&gt;3,'6. Cash Receipts-Disbursements'!$K$28,0)</f>
        <v>0</v>
      </c>
      <c r="N59" s="43">
        <f>IF('6. Cash Receipts-Disbursements'!$G$28&gt;3,'6. Cash Receipts-Disbursements'!$K$28,0)</f>
        <v>0</v>
      </c>
      <c r="O59" s="43">
        <f>IF('6. Cash Receipts-Disbursements'!$G$28&gt;3,'6. Cash Receipts-Disbursements'!$K$28,0)</f>
        <v>0</v>
      </c>
      <c r="P59" s="43">
        <f>IF('6. Cash Receipts-Disbursements'!$G$28&gt;3,'6. Cash Receipts-Disbursements'!$K$28,0)</f>
        <v>0</v>
      </c>
      <c r="Q59" s="43">
        <f>SUM(E59:P59)</f>
        <v>0</v>
      </c>
    </row>
    <row r="60" spans="1:17" ht="12.75" customHeight="1" outlineLevel="1" x14ac:dyDescent="0.25">
      <c r="A60" s="1"/>
      <c r="B60" s="1" t="s">
        <v>3</v>
      </c>
      <c r="C60" s="1"/>
      <c r="D60" s="36"/>
      <c r="E60" s="43">
        <f>'3. Fixed Operating Expenses'!G32</f>
        <v>0</v>
      </c>
      <c r="F60" s="43">
        <f t="shared" ref="F60:P60" si="13">E60</f>
        <v>0</v>
      </c>
      <c r="G60" s="43">
        <f t="shared" si="13"/>
        <v>0</v>
      </c>
      <c r="H60" s="43">
        <f t="shared" si="13"/>
        <v>0</v>
      </c>
      <c r="I60" s="43">
        <f t="shared" si="13"/>
        <v>0</v>
      </c>
      <c r="J60" s="43">
        <f t="shared" si="13"/>
        <v>0</v>
      </c>
      <c r="K60" s="43">
        <f t="shared" si="13"/>
        <v>0</v>
      </c>
      <c r="L60" s="43">
        <f t="shared" si="13"/>
        <v>0</v>
      </c>
      <c r="M60" s="43">
        <f t="shared" si="13"/>
        <v>0</v>
      </c>
      <c r="N60" s="43">
        <f t="shared" si="13"/>
        <v>0</v>
      </c>
      <c r="O60" s="43">
        <f t="shared" si="13"/>
        <v>0</v>
      </c>
      <c r="P60" s="43">
        <f t="shared" si="13"/>
        <v>0</v>
      </c>
      <c r="Q60" s="43">
        <f>SUM(E60:P60)</f>
        <v>0</v>
      </c>
    </row>
    <row r="61" spans="1:17" ht="12.75" customHeight="1" outlineLevel="1" x14ac:dyDescent="0.25">
      <c r="A61" s="1"/>
      <c r="B61" s="1" t="s">
        <v>91</v>
      </c>
      <c r="C61" s="1"/>
      <c r="D61" s="36"/>
      <c r="E61" s="43"/>
      <c r="F61" s="43"/>
      <c r="G61" s="43"/>
      <c r="H61" s="43"/>
      <c r="I61" s="43"/>
      <c r="J61" s="43"/>
      <c r="K61" s="43"/>
      <c r="L61" s="43"/>
      <c r="M61" s="43"/>
      <c r="N61" s="43"/>
      <c r="O61" s="43"/>
      <c r="P61" s="43"/>
      <c r="Q61" s="43"/>
    </row>
    <row r="62" spans="1:17" ht="12.75" customHeight="1" outlineLevel="1" x14ac:dyDescent="0.25">
      <c r="A62" s="1"/>
      <c r="B62" s="1"/>
      <c r="C62" s="1" t="str">
        <f>'1. Required Start-Up Funds'!$C$41</f>
        <v>Commercial Loan</v>
      </c>
      <c r="D62" s="36"/>
      <c r="E62" s="43">
        <f>'26. Amoritization Schedule'!G25</f>
        <v>0</v>
      </c>
      <c r="F62" s="43">
        <f>'26. Amoritization Schedule'!H25</f>
        <v>0</v>
      </c>
      <c r="G62" s="43">
        <f>'26. Amoritization Schedule'!I25</f>
        <v>0</v>
      </c>
      <c r="H62" s="43">
        <f>'26. Amoritization Schedule'!J25</f>
        <v>0</v>
      </c>
      <c r="I62" s="43">
        <f>'26. Amoritization Schedule'!K25</f>
        <v>0</v>
      </c>
      <c r="J62" s="43">
        <f>'26. Amoritization Schedule'!L25</f>
        <v>0</v>
      </c>
      <c r="K62" s="43">
        <f>'26. Amoritization Schedule'!M25</f>
        <v>0</v>
      </c>
      <c r="L62" s="43">
        <f>'26. Amoritization Schedule'!N25</f>
        <v>0</v>
      </c>
      <c r="M62" s="43">
        <f>'26. Amoritization Schedule'!O25</f>
        <v>0</v>
      </c>
      <c r="N62" s="43">
        <f>'26. Amoritization Schedule'!P25</f>
        <v>0</v>
      </c>
      <c r="O62" s="43">
        <f>'26. Amoritization Schedule'!Q25</f>
        <v>0</v>
      </c>
      <c r="P62" s="43">
        <f>'26. Amoritization Schedule'!R25</f>
        <v>0</v>
      </c>
      <c r="Q62" s="43">
        <f t="shared" ref="Q62:Q68" si="14">SUM(E62:P62)</f>
        <v>0</v>
      </c>
    </row>
    <row r="63" spans="1:17" ht="12.75" customHeight="1" outlineLevel="1" x14ac:dyDescent="0.25">
      <c r="A63" s="1"/>
      <c r="B63" s="1"/>
      <c r="C63" s="1" t="str">
        <f>'1. Required Start-Up Funds'!$C$42</f>
        <v>Commercial Mortgage</v>
      </c>
      <c r="D63" s="36"/>
      <c r="E63" s="43">
        <f>'26. Amoritization Schedule'!G52</f>
        <v>0</v>
      </c>
      <c r="F63" s="43">
        <f>'26. Amoritization Schedule'!H52</f>
        <v>0</v>
      </c>
      <c r="G63" s="43">
        <f>'26. Amoritization Schedule'!I52</f>
        <v>0</v>
      </c>
      <c r="H63" s="43">
        <f>'26. Amoritization Schedule'!J52</f>
        <v>0</v>
      </c>
      <c r="I63" s="43">
        <f>'26. Amoritization Schedule'!K52</f>
        <v>0</v>
      </c>
      <c r="J63" s="43">
        <f>'26. Amoritization Schedule'!L52</f>
        <v>0</v>
      </c>
      <c r="K63" s="43">
        <f>'26. Amoritization Schedule'!M52</f>
        <v>0</v>
      </c>
      <c r="L63" s="43">
        <f>'26. Amoritization Schedule'!N52</f>
        <v>0</v>
      </c>
      <c r="M63" s="43">
        <f>'26. Amoritization Schedule'!O52</f>
        <v>0</v>
      </c>
      <c r="N63" s="43">
        <f>'26. Amoritization Schedule'!P52</f>
        <v>0</v>
      </c>
      <c r="O63" s="43">
        <f>'26. Amoritization Schedule'!Q52</f>
        <v>0</v>
      </c>
      <c r="P63" s="43">
        <f>'26. Amoritization Schedule'!R52</f>
        <v>0</v>
      </c>
      <c r="Q63" s="43">
        <f t="shared" si="14"/>
        <v>0</v>
      </c>
    </row>
    <row r="64" spans="1:17" ht="12.75" customHeight="1" outlineLevel="1" x14ac:dyDescent="0.25">
      <c r="A64" s="1"/>
      <c r="B64" s="1"/>
      <c r="C64" s="1" t="s">
        <v>93</v>
      </c>
      <c r="D64" s="36"/>
      <c r="E64" s="43">
        <f>'17. Cash Flow Statement (4)'!E24</f>
        <v>0</v>
      </c>
      <c r="F64" s="43">
        <f>'17. Cash Flow Statement (4)'!F24</f>
        <v>0</v>
      </c>
      <c r="G64" s="43">
        <f>'17. Cash Flow Statement (4)'!G24</f>
        <v>0</v>
      </c>
      <c r="H64" s="43">
        <f>'17. Cash Flow Statement (4)'!H24</f>
        <v>0</v>
      </c>
      <c r="I64" s="43">
        <f>'17. Cash Flow Statement (4)'!I24</f>
        <v>0</v>
      </c>
      <c r="J64" s="43">
        <f>'17. Cash Flow Statement (4)'!J24</f>
        <v>0</v>
      </c>
      <c r="K64" s="43">
        <f>'17. Cash Flow Statement (4)'!K24</f>
        <v>0</v>
      </c>
      <c r="L64" s="43">
        <f>'17. Cash Flow Statement (4)'!L24</f>
        <v>0</v>
      </c>
      <c r="M64" s="43">
        <f>'17. Cash Flow Statement (4)'!M24</f>
        <v>0</v>
      </c>
      <c r="N64" s="43">
        <f>'17. Cash Flow Statement (4)'!N24</f>
        <v>0</v>
      </c>
      <c r="O64" s="43">
        <f>'17. Cash Flow Statement (4)'!O24</f>
        <v>0</v>
      </c>
      <c r="P64" s="43">
        <f>'17. Cash Flow Statement (4)'!P24</f>
        <v>0</v>
      </c>
      <c r="Q64" s="43">
        <f t="shared" si="14"/>
        <v>0</v>
      </c>
    </row>
    <row r="65" spans="1:17" ht="12.75" customHeight="1" outlineLevel="1" x14ac:dyDescent="0.25">
      <c r="A65" s="1"/>
      <c r="B65" s="1"/>
      <c r="C65" s="21" t="str">
        <f>'1. Required Start-Up Funds'!$C$43</f>
        <v>Family Loans</v>
      </c>
      <c r="D65" s="21"/>
      <c r="E65" s="43">
        <f>'26. Amoritization Schedule'!G79</f>
        <v>0</v>
      </c>
      <c r="F65" s="43">
        <f>'26. Amoritization Schedule'!H79</f>
        <v>0</v>
      </c>
      <c r="G65" s="43">
        <f>'26. Amoritization Schedule'!I79</f>
        <v>0</v>
      </c>
      <c r="H65" s="43">
        <f>'26. Amoritization Schedule'!J79</f>
        <v>0</v>
      </c>
      <c r="I65" s="43">
        <f>'26. Amoritization Schedule'!K79</f>
        <v>0</v>
      </c>
      <c r="J65" s="43">
        <f>'26. Amoritization Schedule'!L79</f>
        <v>0</v>
      </c>
      <c r="K65" s="43">
        <f>'26. Amoritization Schedule'!M79</f>
        <v>0</v>
      </c>
      <c r="L65" s="43">
        <f>'26. Amoritization Schedule'!N79</f>
        <v>0</v>
      </c>
      <c r="M65" s="43">
        <f>'26. Amoritization Schedule'!O79</f>
        <v>0</v>
      </c>
      <c r="N65" s="43">
        <f>'26. Amoritization Schedule'!P79</f>
        <v>0</v>
      </c>
      <c r="O65" s="43">
        <f>'26. Amoritization Schedule'!Q79</f>
        <v>0</v>
      </c>
      <c r="P65" s="43">
        <f>'26. Amoritization Schedule'!R79</f>
        <v>0</v>
      </c>
      <c r="Q65" s="43">
        <f t="shared" si="14"/>
        <v>0</v>
      </c>
    </row>
    <row r="66" spans="1:17" ht="12.75" customHeight="1" outlineLevel="1" x14ac:dyDescent="0.25">
      <c r="A66" s="1"/>
      <c r="B66" s="1"/>
      <c r="C66" s="21" t="str">
        <f>'1. Required Start-Up Funds'!$C$44</f>
        <v>CEI, FAME, etc.</v>
      </c>
      <c r="D66" s="21"/>
      <c r="E66" s="43">
        <f>'26. Amoritization Schedule'!G106</f>
        <v>0</v>
      </c>
      <c r="F66" s="43">
        <f>'26. Amoritization Schedule'!H106</f>
        <v>0</v>
      </c>
      <c r="G66" s="43">
        <f>'26. Amoritization Schedule'!I106</f>
        <v>0</v>
      </c>
      <c r="H66" s="43">
        <f>'26. Amoritization Schedule'!J106</f>
        <v>0</v>
      </c>
      <c r="I66" s="43">
        <f>'26. Amoritization Schedule'!K106</f>
        <v>0</v>
      </c>
      <c r="J66" s="43">
        <f>'26. Amoritization Schedule'!L106</f>
        <v>0</v>
      </c>
      <c r="K66" s="43">
        <f>'26. Amoritization Schedule'!M106</f>
        <v>0</v>
      </c>
      <c r="L66" s="43">
        <f>'26. Amoritization Schedule'!N106</f>
        <v>0</v>
      </c>
      <c r="M66" s="43">
        <f>'26. Amoritization Schedule'!O106</f>
        <v>0</v>
      </c>
      <c r="N66" s="43">
        <f>'26. Amoritization Schedule'!P106</f>
        <v>0</v>
      </c>
      <c r="O66" s="43">
        <f>'26. Amoritization Schedule'!Q106</f>
        <v>0</v>
      </c>
      <c r="P66" s="43">
        <f>'26. Amoritization Schedule'!R106</f>
        <v>0</v>
      </c>
      <c r="Q66" s="43">
        <f t="shared" si="14"/>
        <v>0</v>
      </c>
    </row>
    <row r="67" spans="1:17" ht="12.75" customHeight="1" outlineLevel="1" x14ac:dyDescent="0.25">
      <c r="A67" s="1"/>
      <c r="B67" s="1"/>
      <c r="C67" s="21" t="str">
        <f>'1. Required Start-Up Funds'!$C$45</f>
        <v>Other Bank Debt</v>
      </c>
      <c r="D67" s="21"/>
      <c r="E67" s="43">
        <f>'26. Amoritization Schedule'!G133</f>
        <v>0</v>
      </c>
      <c r="F67" s="43">
        <f>'26. Amoritization Schedule'!H133</f>
        <v>0</v>
      </c>
      <c r="G67" s="43">
        <f>'26. Amoritization Schedule'!I133</f>
        <v>0</v>
      </c>
      <c r="H67" s="43">
        <f>'26. Amoritization Schedule'!J133</f>
        <v>0</v>
      </c>
      <c r="I67" s="43">
        <f>'26. Amoritization Schedule'!K133</f>
        <v>0</v>
      </c>
      <c r="J67" s="43">
        <f>'26. Amoritization Schedule'!L133</f>
        <v>0</v>
      </c>
      <c r="K67" s="43">
        <f>'26. Amoritization Schedule'!M133</f>
        <v>0</v>
      </c>
      <c r="L67" s="43">
        <f>'26. Amoritization Schedule'!N133</f>
        <v>0</v>
      </c>
      <c r="M67" s="43">
        <f>'26. Amoritization Schedule'!O133</f>
        <v>0</v>
      </c>
      <c r="N67" s="43">
        <f>'26. Amoritization Schedule'!P133</f>
        <v>0</v>
      </c>
      <c r="O67" s="43">
        <f>'26. Amoritization Schedule'!Q133</f>
        <v>0</v>
      </c>
      <c r="P67" s="43">
        <f>'26. Amoritization Schedule'!R133</f>
        <v>0</v>
      </c>
      <c r="Q67" s="43">
        <f t="shared" si="14"/>
        <v>0</v>
      </c>
    </row>
    <row r="68" spans="1:17" ht="12.75" customHeight="1" outlineLevel="1" thickBot="1" x14ac:dyDescent="0.3">
      <c r="A68" s="1"/>
      <c r="B68" s="1" t="s">
        <v>126</v>
      </c>
      <c r="C68" s="1"/>
      <c r="D68" s="36"/>
      <c r="E68" s="47">
        <f>IF(E76&gt;0,(E75)*'6. Cash Receipts-Disbursements'!G25,0)</f>
        <v>0</v>
      </c>
      <c r="F68" s="47">
        <f>IF(F76&gt;0,IF(E76&lt;0,(F75-ABS(E76))*'6. Cash Receipts-Disbursements'!$G$25,'16. Income Statement (4)'!F75*'6. Cash Receipts-Disbursements'!$G$25),IF('16. Income Statement (4)'!E76&gt;0,-('16. Income Statement (4)'!E76*'6. Cash Receipts-Disbursements'!$G$25),0))</f>
        <v>0</v>
      </c>
      <c r="G68" s="47">
        <f>IF(G76&gt;0,IF(F76&lt;0,(G75-ABS(F76))*'6. Cash Receipts-Disbursements'!$G$25,'16. Income Statement (4)'!G75*'6. Cash Receipts-Disbursements'!$G$25),IF('16. Income Statement (4)'!F76&gt;0,-('16. Income Statement (4)'!F76*'6. Cash Receipts-Disbursements'!$G$25),0))</f>
        <v>0</v>
      </c>
      <c r="H68" s="47">
        <f>IF(H76&gt;0,IF(G76&lt;0,(H75-ABS(G76))*'6. Cash Receipts-Disbursements'!$G$25,'16. Income Statement (4)'!H75*'6. Cash Receipts-Disbursements'!$G$25),IF('16. Income Statement (4)'!G76&gt;0,-('16. Income Statement (4)'!G76*'6. Cash Receipts-Disbursements'!$G$25),0))</f>
        <v>0</v>
      </c>
      <c r="I68" s="47">
        <f>IF(I76&gt;0,IF(H76&lt;0,(I75-ABS(H76))*'6. Cash Receipts-Disbursements'!$G$25,'16. Income Statement (4)'!I75*'6. Cash Receipts-Disbursements'!$G$25),IF('16. Income Statement (4)'!H76&gt;0,-('16. Income Statement (4)'!H76*'6. Cash Receipts-Disbursements'!$G$25),0))</f>
        <v>0</v>
      </c>
      <c r="J68" s="47">
        <f>IF(J76&gt;0,IF(I76&lt;0,(J75-ABS(I76))*'6. Cash Receipts-Disbursements'!$G$25,'16. Income Statement (4)'!J75*'6. Cash Receipts-Disbursements'!$G$25),IF('16. Income Statement (4)'!I76&gt;0,-('16. Income Statement (4)'!I76*'6. Cash Receipts-Disbursements'!$G$25),0))</f>
        <v>0</v>
      </c>
      <c r="K68" s="47">
        <f>IF(K76&gt;0,IF(J76&lt;0,(K75-ABS(J76))*'6. Cash Receipts-Disbursements'!$G$25,'16. Income Statement (4)'!K75*'6. Cash Receipts-Disbursements'!$G$25),IF('16. Income Statement (4)'!J76&gt;0,-('16. Income Statement (4)'!J76*'6. Cash Receipts-Disbursements'!$G$25),0))</f>
        <v>0</v>
      </c>
      <c r="L68" s="47">
        <f>IF(L76&gt;0,IF(K76&lt;0,(L75-ABS(K76))*'6. Cash Receipts-Disbursements'!$G$25,'16. Income Statement (4)'!L75*'6. Cash Receipts-Disbursements'!$G$25),IF('16. Income Statement (4)'!K76&gt;0,-('16. Income Statement (4)'!K76*'6. Cash Receipts-Disbursements'!$G$25),0))</f>
        <v>0</v>
      </c>
      <c r="M68" s="47">
        <f>IF(M76&gt;0,IF(L76&lt;0,(M75-ABS(L76))*'6. Cash Receipts-Disbursements'!$G$25,'16. Income Statement (4)'!M75*'6. Cash Receipts-Disbursements'!$G$25),IF('16. Income Statement (4)'!L76&gt;0,-('16. Income Statement (4)'!L76*'6. Cash Receipts-Disbursements'!$G$25),0))</f>
        <v>0</v>
      </c>
      <c r="N68" s="47">
        <f>IF(N76&gt;0,IF(M76&lt;0,(N75-ABS(M76))*'6. Cash Receipts-Disbursements'!$G$25,'16. Income Statement (4)'!N75*'6. Cash Receipts-Disbursements'!$G$25),IF('16. Income Statement (4)'!M76&gt;0,-('16. Income Statement (4)'!M76*'6. Cash Receipts-Disbursements'!$G$25),0))</f>
        <v>0</v>
      </c>
      <c r="O68" s="47">
        <f>IF(O76&gt;0,IF(N76&lt;0,(O75-ABS(N76))*'6. Cash Receipts-Disbursements'!$G$25,'16. Income Statement (4)'!O75*'6. Cash Receipts-Disbursements'!$G$25),IF('16. Income Statement (4)'!N76&gt;0,-('16. Income Statement (4)'!N76*'6. Cash Receipts-Disbursements'!$G$25),0))</f>
        <v>0</v>
      </c>
      <c r="P68" s="47">
        <f>IF(P76&gt;0,IF(O76&lt;0,(P75-ABS(O76))*'6. Cash Receipts-Disbursements'!$G$25,'16. Income Statement (4)'!P75*'6. Cash Receipts-Disbursements'!$G$25),IF('16. Income Statement (4)'!O76&gt;0,-('16. Income Statement (4)'!O76*'6. Cash Receipts-Disbursements'!$G$25),0))</f>
        <v>0</v>
      </c>
      <c r="Q68" s="47">
        <f t="shared" si="14"/>
        <v>0</v>
      </c>
    </row>
    <row r="69" spans="1:17" ht="12.75" customHeight="1" x14ac:dyDescent="0.25">
      <c r="A69" s="1" t="s">
        <v>92</v>
      </c>
      <c r="B69" s="1"/>
      <c r="C69" s="1"/>
      <c r="D69" s="36"/>
      <c r="E69" s="43">
        <f>SUM(E59:E68)</f>
        <v>0</v>
      </c>
      <c r="F69" s="43">
        <f t="shared" ref="F69:Q69" si="15">SUM(F59:F68)</f>
        <v>0</v>
      </c>
      <c r="G69" s="43">
        <f t="shared" si="15"/>
        <v>0</v>
      </c>
      <c r="H69" s="43">
        <f t="shared" si="15"/>
        <v>0</v>
      </c>
      <c r="I69" s="43">
        <f t="shared" si="15"/>
        <v>0</v>
      </c>
      <c r="J69" s="43">
        <f t="shared" si="15"/>
        <v>0</v>
      </c>
      <c r="K69" s="43">
        <f t="shared" si="15"/>
        <v>0</v>
      </c>
      <c r="L69" s="43">
        <f t="shared" si="15"/>
        <v>0</v>
      </c>
      <c r="M69" s="43">
        <f t="shared" si="15"/>
        <v>0</v>
      </c>
      <c r="N69" s="43">
        <f t="shared" si="15"/>
        <v>0</v>
      </c>
      <c r="O69" s="43">
        <f t="shared" si="15"/>
        <v>0</v>
      </c>
      <c r="P69" s="43">
        <f t="shared" si="15"/>
        <v>0</v>
      </c>
      <c r="Q69" s="43">
        <f t="shared" si="15"/>
        <v>0</v>
      </c>
    </row>
    <row r="70" spans="1:17" ht="12.75" customHeight="1" thickBot="1" x14ac:dyDescent="0.3">
      <c r="A70" s="1"/>
      <c r="B70" s="1"/>
      <c r="C70" s="1"/>
      <c r="D70" s="36"/>
      <c r="E70" s="47"/>
      <c r="F70" s="47"/>
      <c r="G70" s="47"/>
      <c r="H70" s="47"/>
      <c r="I70" s="47"/>
      <c r="J70" s="47"/>
      <c r="K70" s="47"/>
      <c r="L70" s="47"/>
      <c r="M70" s="47"/>
      <c r="N70" s="47"/>
      <c r="O70" s="47"/>
      <c r="P70" s="47"/>
      <c r="Q70" s="47"/>
    </row>
    <row r="71" spans="1:17" ht="15.75" customHeight="1" thickBot="1" x14ac:dyDescent="0.3">
      <c r="A71" s="1" t="s">
        <v>113</v>
      </c>
      <c r="B71" s="1"/>
      <c r="C71" s="1"/>
      <c r="D71" s="36"/>
      <c r="E71" s="95">
        <f t="shared" ref="E71:Q71" si="16">E24-E33-E56-E69</f>
        <v>0</v>
      </c>
      <c r="F71" s="95">
        <f t="shared" si="16"/>
        <v>0</v>
      </c>
      <c r="G71" s="95">
        <f t="shared" si="16"/>
        <v>0</v>
      </c>
      <c r="H71" s="95">
        <f t="shared" si="16"/>
        <v>0</v>
      </c>
      <c r="I71" s="95">
        <f t="shared" si="16"/>
        <v>0</v>
      </c>
      <c r="J71" s="95">
        <f t="shared" si="16"/>
        <v>0</v>
      </c>
      <c r="K71" s="95">
        <f t="shared" si="16"/>
        <v>0</v>
      </c>
      <c r="L71" s="95">
        <f t="shared" si="16"/>
        <v>0</v>
      </c>
      <c r="M71" s="95">
        <f t="shared" si="16"/>
        <v>0</v>
      </c>
      <c r="N71" s="95">
        <f t="shared" si="16"/>
        <v>0</v>
      </c>
      <c r="O71" s="95">
        <f t="shared" si="16"/>
        <v>0</v>
      </c>
      <c r="P71" s="95">
        <f t="shared" si="16"/>
        <v>0</v>
      </c>
      <c r="Q71" s="95">
        <f t="shared" si="16"/>
        <v>0</v>
      </c>
    </row>
    <row r="72" spans="1:17" ht="12.75" customHeight="1" thickTop="1" x14ac:dyDescent="0.25">
      <c r="A72" s="1"/>
      <c r="B72" s="1"/>
      <c r="C72" s="1"/>
      <c r="D72" s="36"/>
      <c r="E72" s="36"/>
      <c r="F72" s="36"/>
      <c r="G72" s="36"/>
      <c r="H72" s="36"/>
      <c r="I72" s="36"/>
      <c r="J72" s="36"/>
      <c r="K72" s="36"/>
      <c r="L72" s="36"/>
      <c r="M72" s="36"/>
      <c r="N72" s="36"/>
      <c r="O72" s="36"/>
      <c r="P72" s="36"/>
      <c r="Q72" s="36"/>
    </row>
    <row r="73" spans="1:17" ht="12.75" customHeight="1" x14ac:dyDescent="0.25">
      <c r="A73" s="1"/>
      <c r="B73" s="1"/>
      <c r="C73" s="1"/>
      <c r="D73" s="36"/>
      <c r="E73" s="36"/>
      <c r="F73" s="36"/>
      <c r="G73" s="36"/>
      <c r="H73" s="36"/>
      <c r="I73" s="36"/>
      <c r="J73" s="36"/>
      <c r="K73" s="36"/>
      <c r="L73" s="36"/>
      <c r="M73" s="36"/>
      <c r="N73" s="36"/>
      <c r="O73" s="36"/>
      <c r="P73" s="36"/>
      <c r="Q73" s="51"/>
    </row>
    <row r="74" spans="1:17" ht="12.75" customHeight="1" x14ac:dyDescent="0.25">
      <c r="A74" s="1"/>
      <c r="B74" s="1"/>
      <c r="C74" s="1"/>
      <c r="D74" s="36"/>
      <c r="E74" s="36"/>
      <c r="F74" s="36"/>
      <c r="G74" s="36"/>
      <c r="H74" s="36"/>
      <c r="I74" s="36"/>
      <c r="J74" s="36"/>
      <c r="K74" s="36"/>
      <c r="L74" s="36"/>
      <c r="M74" s="36"/>
      <c r="N74" s="36"/>
      <c r="O74" s="36"/>
      <c r="P74" s="36"/>
      <c r="Q74" s="36"/>
    </row>
    <row r="75" spans="1:17" ht="12.75" customHeight="1" x14ac:dyDescent="0.25">
      <c r="A75" s="1"/>
      <c r="B75" s="1"/>
      <c r="C75" s="1"/>
      <c r="D75" s="36"/>
      <c r="E75" s="96">
        <f t="shared" ref="E75:P75" si="17">E24-E33-E56-E60-E62-E63-E64</f>
        <v>0</v>
      </c>
      <c r="F75" s="96">
        <f t="shared" si="17"/>
        <v>0</v>
      </c>
      <c r="G75" s="96">
        <f t="shared" si="17"/>
        <v>0</v>
      </c>
      <c r="H75" s="96">
        <f t="shared" si="17"/>
        <v>0</v>
      </c>
      <c r="I75" s="96">
        <f t="shared" si="17"/>
        <v>0</v>
      </c>
      <c r="J75" s="96">
        <f t="shared" si="17"/>
        <v>0</v>
      </c>
      <c r="K75" s="96">
        <f t="shared" si="17"/>
        <v>0</v>
      </c>
      <c r="L75" s="96">
        <f t="shared" si="17"/>
        <v>0</v>
      </c>
      <c r="M75" s="96">
        <f t="shared" si="17"/>
        <v>0</v>
      </c>
      <c r="N75" s="96">
        <f t="shared" si="17"/>
        <v>0</v>
      </c>
      <c r="O75" s="96">
        <f t="shared" si="17"/>
        <v>0</v>
      </c>
      <c r="P75" s="96">
        <f t="shared" si="17"/>
        <v>0</v>
      </c>
      <c r="Q75" s="36"/>
    </row>
    <row r="76" spans="1:17" ht="12.75" customHeight="1" x14ac:dyDescent="0.25">
      <c r="A76" s="1"/>
      <c r="B76" s="1"/>
      <c r="C76" s="1"/>
      <c r="D76" s="36"/>
      <c r="E76" s="96">
        <f>E75</f>
        <v>0</v>
      </c>
      <c r="F76" s="96">
        <f t="shared" ref="F76:P76" si="18">E76+F75</f>
        <v>0</v>
      </c>
      <c r="G76" s="96">
        <f t="shared" si="18"/>
        <v>0</v>
      </c>
      <c r="H76" s="96">
        <f t="shared" si="18"/>
        <v>0</v>
      </c>
      <c r="I76" s="96">
        <f t="shared" si="18"/>
        <v>0</v>
      </c>
      <c r="J76" s="96">
        <f t="shared" si="18"/>
        <v>0</v>
      </c>
      <c r="K76" s="96">
        <f t="shared" si="18"/>
        <v>0</v>
      </c>
      <c r="L76" s="96">
        <f t="shared" si="18"/>
        <v>0</v>
      </c>
      <c r="M76" s="96">
        <f t="shared" si="18"/>
        <v>0</v>
      </c>
      <c r="N76" s="96">
        <f t="shared" si="18"/>
        <v>0</v>
      </c>
      <c r="O76" s="96">
        <f t="shared" si="18"/>
        <v>0</v>
      </c>
      <c r="P76" s="96">
        <f t="shared" si="18"/>
        <v>0</v>
      </c>
      <c r="Q76" s="36"/>
    </row>
    <row r="77" spans="1:17" ht="12.75" customHeight="1" x14ac:dyDescent="0.2">
      <c r="P77" s="19"/>
      <c r="Q77" s="19"/>
    </row>
    <row r="78" spans="1:17" ht="12.75" customHeight="1" x14ac:dyDescent="0.2"/>
    <row r="79" spans="1:17" ht="12.75" customHeight="1" x14ac:dyDescent="0.2"/>
    <row r="80" spans="1: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sheetData>
  <sheetProtection sheet="1" objects="1" scenarios="1"/>
  <phoneticPr fontId="4" type="noConversion"/>
  <pageMargins left="0.75" right="0.75" top="1" bottom="1" header="0.5" footer="0.5"/>
  <pageSetup scale="76" fitToHeight="2" orientation="landscape" blackAndWhite="1" horizontalDpi="300" verticalDpi="300"/>
  <headerFooter>
    <oddHeader>&amp;R&amp;K000000&amp;A_x000D_&amp;D_x000D_&amp;T</oddHeader>
    <oddFooter>&amp;L&amp;F&amp;RPage &amp;P of &amp;N</oddFooter>
  </headerFooter>
  <rowBreaks count="1" manualBreakCount="1">
    <brk id="57" max="16"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O54"/>
  <sheetViews>
    <sheetView showGridLines="0" topLeftCell="A25" zoomScale="125" zoomScaleNormal="125" zoomScaleSheetLayoutView="100" zoomScalePageLayoutView="125" workbookViewId="0">
      <selection activeCell="E8" sqref="E8"/>
    </sheetView>
  </sheetViews>
  <sheetFormatPr defaultColWidth="8.875" defaultRowHeight="12" x14ac:dyDescent="0.25"/>
  <cols>
    <col min="1" max="1" width="3" customWidth="1"/>
    <col min="2" max="3" width="3" style="1" customWidth="1"/>
    <col min="4" max="4" width="27.125" customWidth="1"/>
    <col min="5" max="5" width="16.75" customWidth="1"/>
    <col min="6" max="6" width="3" customWidth="1"/>
    <col min="7" max="7" width="20.75" customWidth="1"/>
    <col min="8" max="9" width="16.75" customWidth="1"/>
    <col min="10" max="10" width="18.875" customWidth="1"/>
    <col min="11" max="11" width="16.75" customWidth="1"/>
    <col min="12" max="14" width="14.75" customWidth="1"/>
  </cols>
  <sheetData>
    <row r="1" spans="1:15" ht="15.6" x14ac:dyDescent="0.3">
      <c r="A1" s="2" t="str">
        <f>INSTRUCTIONS!B3</f>
        <v>SCORE Financial Template</v>
      </c>
      <c r="B1" s="2"/>
      <c r="C1" s="2"/>
      <c r="D1" s="2"/>
      <c r="E1" s="2"/>
      <c r="F1" s="2"/>
      <c r="G1" s="2"/>
      <c r="H1" s="2"/>
      <c r="I1" s="2"/>
      <c r="J1" s="2"/>
      <c r="K1" s="2"/>
      <c r="L1" s="2"/>
      <c r="M1" s="10"/>
      <c r="N1" s="2"/>
      <c r="O1" s="2"/>
    </row>
    <row r="2" spans="1:15" ht="15.6" x14ac:dyDescent="0.3">
      <c r="A2" s="138" t="s">
        <v>248</v>
      </c>
      <c r="B2" s="4"/>
      <c r="C2" s="4"/>
      <c r="D2" s="4"/>
      <c r="E2" s="4"/>
      <c r="F2" s="4"/>
      <c r="G2" s="4"/>
      <c r="H2" s="4"/>
      <c r="I2" s="4"/>
      <c r="J2" s="4"/>
      <c r="K2" s="4"/>
      <c r="L2" s="4"/>
      <c r="M2" s="4"/>
      <c r="N2" s="2"/>
      <c r="O2" s="2"/>
    </row>
    <row r="3" spans="1:15" ht="12.75" customHeight="1" x14ac:dyDescent="0.3">
      <c r="A3" s="139" t="s">
        <v>249</v>
      </c>
      <c r="B3" s="21"/>
      <c r="C3" s="21"/>
      <c r="D3" s="20"/>
      <c r="E3" s="20"/>
      <c r="F3" s="20"/>
      <c r="G3" s="22"/>
      <c r="H3" s="22"/>
      <c r="I3" s="22"/>
      <c r="J3" s="22"/>
      <c r="K3" s="22"/>
      <c r="L3" s="22"/>
      <c r="M3" s="22"/>
    </row>
    <row r="4" spans="1:15" ht="12.75" customHeight="1" x14ac:dyDescent="0.25">
      <c r="A4" s="22"/>
      <c r="B4" s="21"/>
      <c r="C4" s="21"/>
      <c r="D4" s="22"/>
      <c r="E4" s="22"/>
      <c r="F4" s="22"/>
      <c r="G4" s="22"/>
      <c r="H4" s="22"/>
      <c r="I4" s="22"/>
      <c r="J4" s="22"/>
      <c r="K4" s="22"/>
      <c r="L4" s="22"/>
      <c r="M4" s="22"/>
    </row>
    <row r="5" spans="1:15" ht="12.75" customHeight="1" x14ac:dyDescent="0.25">
      <c r="A5" s="22"/>
      <c r="B5" s="21"/>
      <c r="C5" s="21"/>
      <c r="D5" s="22"/>
      <c r="E5" s="22"/>
      <c r="F5" s="22"/>
      <c r="G5" s="22"/>
      <c r="H5" s="22"/>
      <c r="I5" s="22"/>
      <c r="J5" s="22"/>
      <c r="K5" s="22"/>
      <c r="L5" s="22"/>
      <c r="M5" s="22"/>
    </row>
    <row r="6" spans="1:15" s="1" customFormat="1" ht="12.75" customHeight="1" x14ac:dyDescent="0.25">
      <c r="A6" s="21" t="s">
        <v>0</v>
      </c>
      <c r="B6" s="21"/>
      <c r="C6" s="21"/>
      <c r="D6" s="21"/>
      <c r="E6" s="23" t="s">
        <v>1</v>
      </c>
      <c r="F6" s="23"/>
      <c r="G6" s="23" t="s">
        <v>2</v>
      </c>
      <c r="H6" s="23" t="s">
        <v>3</v>
      </c>
      <c r="I6" s="23"/>
      <c r="J6" s="21" t="s">
        <v>4</v>
      </c>
      <c r="K6" s="21"/>
      <c r="L6" s="21"/>
      <c r="M6" s="21"/>
    </row>
    <row r="7" spans="1:15" ht="12.75" customHeight="1" x14ac:dyDescent="0.25">
      <c r="A7" s="22"/>
      <c r="B7" s="21" t="s">
        <v>5</v>
      </c>
      <c r="C7" s="21"/>
      <c r="D7" s="22"/>
      <c r="E7" s="22"/>
      <c r="F7" s="22"/>
      <c r="G7" s="22"/>
      <c r="H7" s="22"/>
      <c r="I7" s="22"/>
      <c r="J7" s="129"/>
      <c r="K7" s="129"/>
      <c r="L7" s="22"/>
      <c r="M7" s="22"/>
    </row>
    <row r="8" spans="1:15" ht="12.75" customHeight="1" x14ac:dyDescent="0.25">
      <c r="A8" s="22"/>
      <c r="B8" s="21"/>
      <c r="C8" s="24" t="s">
        <v>259</v>
      </c>
      <c r="D8" s="22"/>
      <c r="E8" s="127"/>
      <c r="F8" s="25"/>
      <c r="G8" s="26"/>
      <c r="H8" s="22"/>
      <c r="I8" s="22"/>
      <c r="J8" s="129"/>
      <c r="K8" s="129"/>
      <c r="L8" s="22"/>
      <c r="M8" s="22"/>
    </row>
    <row r="9" spans="1:15" ht="12.75" customHeight="1" x14ac:dyDescent="0.25">
      <c r="A9" s="22"/>
      <c r="B9" s="21"/>
      <c r="C9" s="24" t="s">
        <v>6</v>
      </c>
      <c r="D9" s="22"/>
      <c r="E9" s="115"/>
      <c r="F9" s="27"/>
      <c r="G9" s="26"/>
      <c r="H9" s="128">
        <v>20</v>
      </c>
      <c r="I9" s="22" t="s">
        <v>25</v>
      </c>
      <c r="J9" s="130"/>
      <c r="K9" s="129"/>
      <c r="L9" s="22"/>
      <c r="M9" s="22"/>
    </row>
    <row r="10" spans="1:15" ht="12.75" customHeight="1" x14ac:dyDescent="0.25">
      <c r="A10" s="22"/>
      <c r="B10" s="21"/>
      <c r="C10" s="24" t="s">
        <v>7</v>
      </c>
      <c r="D10" s="22"/>
      <c r="E10" s="115"/>
      <c r="F10" s="27"/>
      <c r="G10" s="26"/>
      <c r="H10" s="128">
        <v>7</v>
      </c>
      <c r="I10" s="22" t="s">
        <v>25</v>
      </c>
      <c r="J10" s="130"/>
      <c r="K10" s="129"/>
      <c r="L10" s="22"/>
      <c r="M10" s="22"/>
    </row>
    <row r="11" spans="1:15" ht="12.75" customHeight="1" x14ac:dyDescent="0.25">
      <c r="A11" s="22"/>
      <c r="B11" s="21"/>
      <c r="C11" s="24" t="s">
        <v>8</v>
      </c>
      <c r="D11" s="22"/>
      <c r="E11" s="115"/>
      <c r="F11" s="27"/>
      <c r="G11" s="26"/>
      <c r="H11" s="128">
        <v>7</v>
      </c>
      <c r="I11" s="22" t="s">
        <v>25</v>
      </c>
      <c r="J11" s="130"/>
      <c r="K11" s="129"/>
      <c r="L11" s="22"/>
      <c r="M11" s="22"/>
    </row>
    <row r="12" spans="1:15" ht="12.75" customHeight="1" x14ac:dyDescent="0.25">
      <c r="A12" s="22"/>
      <c r="B12" s="21"/>
      <c r="C12" s="24" t="s">
        <v>9</v>
      </c>
      <c r="D12" s="22"/>
      <c r="E12" s="115"/>
      <c r="F12" s="27"/>
      <c r="G12" s="26"/>
      <c r="H12" s="128">
        <v>5</v>
      </c>
      <c r="I12" s="22" t="s">
        <v>25</v>
      </c>
      <c r="J12" s="130"/>
      <c r="K12" s="129"/>
      <c r="L12" s="22"/>
      <c r="M12" s="22"/>
    </row>
    <row r="13" spans="1:15" ht="12.75" customHeight="1" x14ac:dyDescent="0.25">
      <c r="A13" s="22"/>
      <c r="B13" s="21"/>
      <c r="C13" s="24" t="s">
        <v>10</v>
      </c>
      <c r="D13" s="22"/>
      <c r="E13" s="115"/>
      <c r="F13" s="27"/>
      <c r="G13" s="26"/>
      <c r="H13" s="128">
        <v>5</v>
      </c>
      <c r="I13" s="22" t="s">
        <v>25</v>
      </c>
      <c r="J13" s="130"/>
      <c r="K13" s="129"/>
      <c r="L13" s="22"/>
      <c r="M13" s="22"/>
    </row>
    <row r="14" spans="1:15" ht="12.75" customHeight="1" thickBot="1" x14ac:dyDescent="0.3">
      <c r="A14" s="22"/>
      <c r="B14" s="21"/>
      <c r="C14" s="24" t="s">
        <v>11</v>
      </c>
      <c r="D14" s="22"/>
      <c r="E14" s="115"/>
      <c r="F14" s="27"/>
      <c r="G14" s="28"/>
      <c r="H14" s="128">
        <v>5</v>
      </c>
      <c r="I14" s="22" t="s">
        <v>25</v>
      </c>
      <c r="J14" s="130"/>
      <c r="K14" s="129"/>
      <c r="L14" s="22"/>
      <c r="M14" s="22"/>
    </row>
    <row r="15" spans="1:15" ht="12.75" customHeight="1" x14ac:dyDescent="0.25">
      <c r="A15" s="22"/>
      <c r="B15" s="21" t="s">
        <v>12</v>
      </c>
      <c r="C15" s="21"/>
      <c r="D15" s="22"/>
      <c r="E15" s="29"/>
      <c r="F15" s="26"/>
      <c r="G15" s="29">
        <f>SUM(E8:E14)</f>
        <v>0</v>
      </c>
      <c r="H15" s="22"/>
      <c r="I15" s="22"/>
      <c r="J15" s="131"/>
      <c r="K15" s="129"/>
      <c r="L15" s="22"/>
      <c r="M15" s="22"/>
    </row>
    <row r="16" spans="1:15" ht="12.75" customHeight="1" x14ac:dyDescent="0.25">
      <c r="A16" s="22"/>
      <c r="B16" s="21"/>
      <c r="C16" s="21"/>
      <c r="D16" s="22"/>
      <c r="E16" s="29"/>
      <c r="F16" s="26"/>
      <c r="G16" s="26"/>
      <c r="H16" s="22"/>
      <c r="I16" s="22"/>
      <c r="J16" s="132"/>
      <c r="K16" s="129"/>
      <c r="L16" s="22"/>
      <c r="M16" s="22"/>
    </row>
    <row r="17" spans="1:13" ht="12.75" customHeight="1" x14ac:dyDescent="0.25">
      <c r="A17" s="22"/>
      <c r="B17" s="21" t="s">
        <v>13</v>
      </c>
      <c r="C17" s="21"/>
      <c r="D17" s="22"/>
      <c r="E17" s="29"/>
      <c r="F17" s="26"/>
      <c r="G17" s="26"/>
      <c r="H17" s="22"/>
      <c r="I17" s="22"/>
      <c r="J17" s="129"/>
      <c r="K17" s="129"/>
      <c r="L17" s="22"/>
      <c r="M17" s="22"/>
    </row>
    <row r="18" spans="1:13" ht="12.75" customHeight="1" x14ac:dyDescent="0.25">
      <c r="A18" s="22"/>
      <c r="B18" s="21"/>
      <c r="C18" s="21" t="s">
        <v>14</v>
      </c>
      <c r="D18" s="22"/>
      <c r="E18" s="175"/>
      <c r="F18" s="25"/>
      <c r="G18" s="26"/>
      <c r="H18" s="22"/>
      <c r="I18" s="22"/>
      <c r="J18" s="129"/>
      <c r="K18" s="129"/>
      <c r="L18" s="22"/>
      <c r="M18" s="22"/>
    </row>
    <row r="19" spans="1:13" ht="12.75" customHeight="1" x14ac:dyDescent="0.25">
      <c r="A19" s="22"/>
      <c r="B19" s="21"/>
      <c r="C19" s="21" t="s">
        <v>15</v>
      </c>
      <c r="D19" s="22"/>
      <c r="E19" s="175"/>
      <c r="F19" s="27"/>
      <c r="G19" s="26"/>
      <c r="H19" s="22"/>
      <c r="I19" s="22"/>
      <c r="J19" s="129"/>
      <c r="K19" s="129"/>
      <c r="L19" s="22"/>
      <c r="M19" s="22"/>
    </row>
    <row r="20" spans="1:13" ht="12.75" customHeight="1" x14ac:dyDescent="0.25">
      <c r="A20" s="22"/>
      <c r="B20" s="21"/>
      <c r="C20" s="21" t="s">
        <v>139</v>
      </c>
      <c r="D20" s="22"/>
      <c r="E20" s="175"/>
      <c r="F20" s="27"/>
      <c r="G20" s="26"/>
      <c r="H20" s="140"/>
      <c r="I20" s="22"/>
      <c r="J20" s="129"/>
      <c r="K20" s="129"/>
      <c r="L20" s="22"/>
      <c r="M20" s="22"/>
    </row>
    <row r="21" spans="1:13" ht="12.75" customHeight="1" x14ac:dyDescent="0.25">
      <c r="A21" s="22"/>
      <c r="B21" s="21"/>
      <c r="C21" s="21" t="s">
        <v>16</v>
      </c>
      <c r="D21" s="22"/>
      <c r="E21" s="175"/>
      <c r="F21" s="27"/>
      <c r="G21" s="26"/>
      <c r="H21" s="22"/>
      <c r="I21" s="22"/>
      <c r="J21" s="129"/>
      <c r="K21" s="129"/>
      <c r="L21" s="22"/>
      <c r="M21" s="22"/>
    </row>
    <row r="22" spans="1:13" ht="12.75" customHeight="1" x14ac:dyDescent="0.25">
      <c r="A22" s="22"/>
      <c r="B22" s="21"/>
      <c r="C22" s="21" t="s">
        <v>17</v>
      </c>
      <c r="D22" s="22"/>
      <c r="E22" s="175"/>
      <c r="F22" s="27"/>
      <c r="G22" s="26"/>
      <c r="H22" s="22"/>
      <c r="I22" s="22"/>
      <c r="J22" s="129"/>
      <c r="K22" s="129"/>
      <c r="L22" s="22"/>
      <c r="M22" s="22"/>
    </row>
    <row r="23" spans="1:13" ht="12.75" customHeight="1" x14ac:dyDescent="0.25">
      <c r="A23" s="22"/>
      <c r="B23" s="21"/>
      <c r="C23" s="21" t="s">
        <v>18</v>
      </c>
      <c r="D23" s="22"/>
      <c r="E23" s="175"/>
      <c r="F23" s="27"/>
      <c r="G23" s="26"/>
      <c r="H23" s="22"/>
      <c r="I23" s="22"/>
      <c r="J23" s="129"/>
      <c r="K23" s="129"/>
      <c r="L23" s="22"/>
      <c r="M23" s="22"/>
    </row>
    <row r="24" spans="1:13" ht="12.75" customHeight="1" x14ac:dyDescent="0.25">
      <c r="A24" s="22"/>
      <c r="B24" s="21"/>
      <c r="C24" s="21" t="s">
        <v>19</v>
      </c>
      <c r="D24" s="22"/>
      <c r="E24" s="175"/>
      <c r="F24" s="27"/>
      <c r="G24" s="26"/>
      <c r="H24" s="22"/>
      <c r="I24" s="22"/>
      <c r="J24" s="129"/>
      <c r="K24" s="129"/>
      <c r="L24" s="22"/>
      <c r="M24" s="22"/>
    </row>
    <row r="25" spans="1:13" ht="12.75" customHeight="1" x14ac:dyDescent="0.25">
      <c r="A25" s="22"/>
      <c r="B25" s="21"/>
      <c r="C25" s="21" t="s">
        <v>33</v>
      </c>
      <c r="D25" s="22"/>
      <c r="E25" s="175"/>
      <c r="F25" s="27"/>
      <c r="G25" s="26"/>
      <c r="H25" s="22"/>
      <c r="I25" s="22"/>
      <c r="J25" s="129"/>
      <c r="K25" s="129"/>
      <c r="L25" s="22"/>
      <c r="M25" s="22"/>
    </row>
    <row r="26" spans="1:13" ht="12.75" customHeight="1" x14ac:dyDescent="0.25">
      <c r="A26" s="22"/>
      <c r="B26" s="21"/>
      <c r="C26" s="21" t="s">
        <v>20</v>
      </c>
      <c r="D26" s="22"/>
      <c r="E26" s="175"/>
      <c r="F26" s="27"/>
      <c r="G26" s="26"/>
      <c r="H26" s="22"/>
      <c r="I26" s="22"/>
      <c r="J26" s="129"/>
      <c r="K26" s="129"/>
      <c r="L26" s="22"/>
      <c r="M26" s="22"/>
    </row>
    <row r="27" spans="1:13" ht="12.75" customHeight="1" x14ac:dyDescent="0.25">
      <c r="A27" s="22"/>
      <c r="B27" s="21"/>
      <c r="C27" s="21" t="s">
        <v>21</v>
      </c>
      <c r="D27" s="22"/>
      <c r="E27" s="175"/>
      <c r="F27" s="27"/>
      <c r="G27" s="26"/>
      <c r="H27" s="22"/>
      <c r="I27" s="22"/>
      <c r="J27" s="129"/>
      <c r="K27" s="129"/>
      <c r="L27" s="22"/>
      <c r="M27" s="22"/>
    </row>
    <row r="28" spans="1:13" ht="12.75" customHeight="1" thickBot="1" x14ac:dyDescent="0.3">
      <c r="A28" s="22"/>
      <c r="B28" s="21"/>
      <c r="C28" s="21" t="s">
        <v>22</v>
      </c>
      <c r="D28" s="22"/>
      <c r="E28" s="175"/>
      <c r="F28" s="27"/>
      <c r="G28" s="28"/>
      <c r="H28" s="142" t="s">
        <v>267</v>
      </c>
      <c r="I28" s="22"/>
      <c r="J28" s="129"/>
      <c r="K28" s="129"/>
      <c r="L28" s="22"/>
      <c r="M28" s="22"/>
    </row>
    <row r="29" spans="1:13" ht="12.75" customHeight="1" x14ac:dyDescent="0.25">
      <c r="A29" s="22"/>
      <c r="B29" s="21" t="s">
        <v>23</v>
      </c>
      <c r="C29" s="21"/>
      <c r="D29" s="22"/>
      <c r="E29" s="26"/>
      <c r="F29" s="26"/>
      <c r="G29" s="29">
        <f>SUM(E18:E28)</f>
        <v>0</v>
      </c>
      <c r="H29" s="140"/>
      <c r="I29" s="22"/>
      <c r="J29" s="129"/>
      <c r="K29" s="129"/>
      <c r="L29" s="22"/>
      <c r="M29" s="22"/>
    </row>
    <row r="30" spans="1:13" ht="12.75" customHeight="1" thickBot="1" x14ac:dyDescent="0.3">
      <c r="A30" s="22"/>
      <c r="B30" s="21"/>
      <c r="C30" s="21"/>
      <c r="D30" s="22"/>
      <c r="E30" s="26"/>
      <c r="F30" s="26"/>
      <c r="G30" s="28"/>
      <c r="H30" s="22"/>
      <c r="I30" s="22"/>
      <c r="J30" s="129"/>
      <c r="K30" s="129"/>
      <c r="L30" s="22"/>
      <c r="M30" s="22"/>
    </row>
    <row r="31" spans="1:13" ht="15.75" customHeight="1" thickBot="1" x14ac:dyDescent="0.3">
      <c r="A31" s="21" t="s">
        <v>24</v>
      </c>
      <c r="B31" s="21"/>
      <c r="C31" s="21"/>
      <c r="D31" s="22"/>
      <c r="E31" s="26"/>
      <c r="F31" s="26"/>
      <c r="G31" s="31">
        <f>G15+G29</f>
        <v>0</v>
      </c>
      <c r="H31" s="22"/>
      <c r="I31" s="22"/>
      <c r="J31" s="129"/>
      <c r="K31" s="129"/>
      <c r="L31" s="22"/>
      <c r="M31" s="22"/>
    </row>
    <row r="32" spans="1:13" ht="12.75" customHeight="1" thickTop="1" x14ac:dyDescent="0.25">
      <c r="A32" s="22"/>
      <c r="B32" s="21"/>
      <c r="C32" s="21"/>
      <c r="D32" s="22"/>
      <c r="E32" s="22"/>
      <c r="F32" s="22"/>
      <c r="G32" s="22"/>
      <c r="H32" s="22"/>
      <c r="I32" s="22"/>
      <c r="J32" s="129"/>
      <c r="K32" s="129"/>
      <c r="L32" s="22"/>
      <c r="M32" s="22"/>
    </row>
    <row r="33" spans="1:13" ht="12.75" customHeight="1" x14ac:dyDescent="0.25">
      <c r="A33" s="22"/>
      <c r="B33" s="21"/>
      <c r="C33" s="21"/>
      <c r="D33" s="22"/>
      <c r="E33" s="22"/>
      <c r="F33" s="22"/>
      <c r="G33" s="22"/>
      <c r="H33" s="22"/>
      <c r="I33" s="22"/>
      <c r="J33" s="22"/>
      <c r="K33" s="22"/>
      <c r="L33" s="22"/>
      <c r="M33" s="22"/>
    </row>
    <row r="34" spans="1:13" ht="12.75" customHeight="1" x14ac:dyDescent="0.25">
      <c r="A34" s="22"/>
      <c r="B34" s="21"/>
      <c r="C34" s="21"/>
      <c r="D34" s="22"/>
      <c r="E34" s="22"/>
      <c r="F34" s="22"/>
      <c r="G34" s="22"/>
      <c r="H34" s="22"/>
      <c r="I34" s="22"/>
      <c r="J34" s="22"/>
      <c r="K34" s="22"/>
      <c r="L34" s="22"/>
      <c r="M34" s="22"/>
    </row>
    <row r="35" spans="1:13" ht="12.75" customHeight="1" x14ac:dyDescent="0.25">
      <c r="A35" s="22"/>
      <c r="B35" s="21"/>
      <c r="C35" s="21"/>
      <c r="D35" s="22"/>
      <c r="E35" s="22"/>
      <c r="F35" s="22"/>
      <c r="G35" s="22"/>
      <c r="H35" s="22"/>
      <c r="I35" s="22"/>
      <c r="J35" s="22"/>
      <c r="K35" s="22"/>
      <c r="L35" s="22"/>
      <c r="M35" s="22"/>
    </row>
    <row r="36" spans="1:13" ht="12.75" customHeight="1" x14ac:dyDescent="0.25">
      <c r="A36" s="21" t="s">
        <v>26</v>
      </c>
      <c r="B36" s="21"/>
      <c r="C36" s="21"/>
      <c r="D36" s="21"/>
      <c r="E36" s="23" t="s">
        <v>1</v>
      </c>
      <c r="F36" s="23"/>
      <c r="G36" s="23" t="s">
        <v>2</v>
      </c>
      <c r="H36" s="23" t="s">
        <v>32</v>
      </c>
      <c r="I36" s="23" t="s">
        <v>28</v>
      </c>
      <c r="J36" s="23" t="s">
        <v>31</v>
      </c>
      <c r="K36" s="22"/>
      <c r="L36" s="22"/>
      <c r="M36" s="22"/>
    </row>
    <row r="37" spans="1:13" ht="12.75" customHeight="1" x14ac:dyDescent="0.25">
      <c r="A37" s="22"/>
      <c r="B37" s="21" t="s">
        <v>151</v>
      </c>
      <c r="C37" s="21"/>
      <c r="D37" s="22"/>
      <c r="E37" s="32">
        <f>IF(G37=0,0,G37/G46)</f>
        <v>0</v>
      </c>
      <c r="F37" s="22"/>
      <c r="G37" s="233"/>
      <c r="H37" s="22"/>
      <c r="I37" s="23"/>
      <c r="J37" s="22"/>
      <c r="K37" s="22"/>
      <c r="L37" s="22"/>
      <c r="M37" s="22"/>
    </row>
    <row r="38" spans="1:13" ht="12.75" customHeight="1" x14ac:dyDescent="0.25">
      <c r="A38" s="22"/>
      <c r="B38" s="21" t="s">
        <v>316</v>
      </c>
      <c r="C38" s="21"/>
      <c r="D38" s="22"/>
      <c r="E38" s="32">
        <f>IF(G38=0,0,G38/G46)</f>
        <v>0</v>
      </c>
      <c r="F38" s="22"/>
      <c r="G38" s="233"/>
      <c r="H38" s="22"/>
      <c r="I38" s="22"/>
      <c r="J38" s="22"/>
      <c r="K38" s="22"/>
      <c r="L38" s="22"/>
      <c r="M38" s="22"/>
    </row>
    <row r="39" spans="1:13" ht="12.75" customHeight="1" x14ac:dyDescent="0.25">
      <c r="A39" s="22"/>
      <c r="B39" s="21" t="s">
        <v>317</v>
      </c>
      <c r="C39" s="21"/>
      <c r="D39" s="22"/>
      <c r="E39" s="32">
        <f>IF(G39=0,0,G39/G46)</f>
        <v>0</v>
      </c>
      <c r="F39" s="22"/>
      <c r="G39" s="233"/>
      <c r="H39" s="22"/>
      <c r="I39" s="22"/>
      <c r="J39" s="22"/>
      <c r="K39" s="22"/>
      <c r="L39" s="22"/>
      <c r="M39" s="22"/>
    </row>
    <row r="40" spans="1:13" ht="12.75" customHeight="1" x14ac:dyDescent="0.25">
      <c r="A40" s="22"/>
      <c r="B40" s="21" t="s">
        <v>34</v>
      </c>
      <c r="C40" s="21"/>
      <c r="D40" s="22"/>
      <c r="E40" s="32"/>
      <c r="F40" s="22"/>
      <c r="G40" s="163"/>
      <c r="H40" s="22"/>
      <c r="I40" s="22"/>
      <c r="J40" s="22"/>
      <c r="K40" s="22"/>
      <c r="L40" s="22"/>
      <c r="M40" s="22"/>
    </row>
    <row r="41" spans="1:13" ht="12.75" customHeight="1" x14ac:dyDescent="0.25">
      <c r="A41" s="22"/>
      <c r="B41" s="21"/>
      <c r="C41" s="21" t="s">
        <v>27</v>
      </c>
      <c r="D41" s="22"/>
      <c r="E41" s="32">
        <f>IF(G41=0,0,G41/G46)</f>
        <v>0</v>
      </c>
      <c r="F41" s="22"/>
      <c r="G41" s="233"/>
      <c r="H41" s="137">
        <v>7.0000000000000007E-2</v>
      </c>
      <c r="I41" s="128">
        <v>84</v>
      </c>
      <c r="J41" s="33">
        <f>ABS(PMT(H41/12,I41,G41))</f>
        <v>0</v>
      </c>
      <c r="K41" s="22"/>
      <c r="L41" s="22"/>
      <c r="M41" s="22"/>
    </row>
    <row r="42" spans="1:13" ht="12.75" customHeight="1" x14ac:dyDescent="0.25">
      <c r="A42" s="22"/>
      <c r="B42" s="21"/>
      <c r="C42" s="21" t="s">
        <v>29</v>
      </c>
      <c r="D42" s="22"/>
      <c r="E42" s="32">
        <f>IF(G42=0,0,G42/G46)</f>
        <v>0</v>
      </c>
      <c r="F42" s="22"/>
      <c r="G42" s="233"/>
      <c r="H42" s="137">
        <v>7.0000000000000007E-2</v>
      </c>
      <c r="I42" s="128">
        <v>84</v>
      </c>
      <c r="J42" s="143">
        <f>ABS(PMT(H42/12,I42,G42))</f>
        <v>0</v>
      </c>
      <c r="K42" s="22"/>
      <c r="L42" s="22"/>
      <c r="M42" s="22"/>
    </row>
    <row r="43" spans="1:13" ht="12.75" customHeight="1" x14ac:dyDescent="0.25">
      <c r="A43" s="20"/>
      <c r="B43" s="21" t="s">
        <v>261</v>
      </c>
      <c r="C43" s="21" t="s">
        <v>318</v>
      </c>
      <c r="D43" s="22"/>
      <c r="E43" s="237">
        <f>IF(G43=0,0,G43/G46)</f>
        <v>0</v>
      </c>
      <c r="F43" s="22"/>
      <c r="G43" s="233"/>
      <c r="H43" s="137">
        <v>7.0000000000000007E-2</v>
      </c>
      <c r="I43" s="128">
        <v>60</v>
      </c>
      <c r="J43" s="143">
        <f>ABS(PMT(H43/12,I43,G43))</f>
        <v>0</v>
      </c>
      <c r="K43" s="22"/>
      <c r="L43" s="22"/>
      <c r="M43" s="22"/>
    </row>
    <row r="44" spans="1:13" ht="12.75" customHeight="1" x14ac:dyDescent="0.25">
      <c r="A44" s="22"/>
      <c r="B44" s="21" t="s">
        <v>262</v>
      </c>
      <c r="C44" s="21" t="s">
        <v>319</v>
      </c>
      <c r="D44" s="22"/>
      <c r="E44" s="237">
        <f>IF(G44=0,0,G44/G46)</f>
        <v>0</v>
      </c>
      <c r="F44" s="22"/>
      <c r="G44" s="233"/>
      <c r="H44" s="137">
        <v>0.06</v>
      </c>
      <c r="I44" s="128">
        <v>48</v>
      </c>
      <c r="J44" s="143">
        <f>ABS(PMT(H44/12,I44,G44))</f>
        <v>0</v>
      </c>
      <c r="K44" s="22"/>
      <c r="L44" s="22"/>
      <c r="M44" s="22"/>
    </row>
    <row r="45" spans="1:13" ht="12.75" customHeight="1" thickBot="1" x14ac:dyDescent="0.3">
      <c r="A45" s="22"/>
      <c r="B45" s="21"/>
      <c r="C45" s="1" t="s">
        <v>260</v>
      </c>
      <c r="D45" s="22"/>
      <c r="E45" s="237">
        <f>IF(G45=0,0,G45/G46)</f>
        <v>0</v>
      </c>
      <c r="F45" s="22"/>
      <c r="G45" s="234">
        <v>0</v>
      </c>
      <c r="H45" s="137">
        <v>0.05</v>
      </c>
      <c r="I45" s="128">
        <v>36</v>
      </c>
      <c r="J45" s="34">
        <f>ABS(PMT(H45/12,I45,G45))</f>
        <v>0</v>
      </c>
      <c r="K45" s="22"/>
      <c r="L45" s="22"/>
      <c r="M45" s="22"/>
    </row>
    <row r="46" spans="1:13" ht="15.75" customHeight="1" thickBot="1" x14ac:dyDescent="0.3">
      <c r="A46" s="21" t="s">
        <v>30</v>
      </c>
      <c r="B46" s="21"/>
      <c r="C46" s="21"/>
      <c r="D46" s="22"/>
      <c r="E46" s="35">
        <f>SUM(E37:E45)</f>
        <v>0</v>
      </c>
      <c r="F46" s="22"/>
      <c r="G46" s="144">
        <f>SUM(G37:G45)</f>
        <v>0</v>
      </c>
      <c r="H46" s="311" t="s">
        <v>330</v>
      </c>
      <c r="I46" s="311"/>
      <c r="J46" s="145">
        <f>J41+J42+J43+J44+J45</f>
        <v>0</v>
      </c>
      <c r="K46" s="312" t="str">
        <f>IF(G31-G46=0,"G46 Balanced","G31 does not equal G46")</f>
        <v>G46 Balanced</v>
      </c>
      <c r="L46" s="312"/>
      <c r="M46" s="22"/>
    </row>
    <row r="47" spans="1:13" s="7" customFormat="1" ht="12.75" customHeight="1" thickTop="1" x14ac:dyDescent="0.25">
      <c r="A47" s="22"/>
      <c r="B47" s="21"/>
      <c r="C47" s="21"/>
      <c r="D47" s="22"/>
      <c r="E47" s="22"/>
      <c r="F47" s="22"/>
      <c r="G47" s="22"/>
      <c r="I47" s="235"/>
      <c r="J47" s="22"/>
      <c r="K47" s="312"/>
      <c r="L47" s="312"/>
      <c r="M47" s="22"/>
    </row>
    <row r="48" spans="1:13" s="6" customFormat="1" ht="12.75" customHeight="1" x14ac:dyDescent="0.25">
      <c r="A48" s="148" t="str">
        <f>IF('8. Cash Flow Statement (1)'!Q33&gt;0,"A line of credit is also required in the amount of","")</f>
        <v/>
      </c>
      <c r="B48" s="1"/>
      <c r="C48" s="1"/>
      <c r="D48" s="1"/>
      <c r="E48" s="1"/>
      <c r="F48" s="1"/>
      <c r="G48" s="149" t="str">
        <f>IF('8. Cash Flow Statement (1)'!Q33&gt;0,'8. Cash Flow Statement (1)'!Q33,"")</f>
        <v/>
      </c>
      <c r="H48" s="310" t="s">
        <v>329</v>
      </c>
      <c r="I48" s="310"/>
      <c r="J48" s="310"/>
      <c r="K48" s="310"/>
      <c r="L48" s="310"/>
      <c r="M48" s="21"/>
    </row>
    <row r="49" spans="1:13" ht="12.75" customHeight="1" x14ac:dyDescent="0.25">
      <c r="A49" s="22"/>
      <c r="B49" s="21"/>
      <c r="C49" s="21"/>
      <c r="D49" s="22"/>
      <c r="E49" s="22"/>
      <c r="F49" s="22"/>
      <c r="G49" s="22"/>
      <c r="H49" s="310"/>
      <c r="I49" s="310"/>
      <c r="J49" s="310"/>
      <c r="K49" s="310"/>
      <c r="L49" s="310"/>
      <c r="M49" s="22"/>
    </row>
    <row r="50" spans="1:13" ht="12.75" customHeight="1" x14ac:dyDescent="0.25">
      <c r="A50" s="22"/>
      <c r="B50" s="21"/>
      <c r="C50" s="21"/>
      <c r="D50" s="22"/>
      <c r="E50" s="22"/>
      <c r="F50" s="22"/>
      <c r="G50" s="22"/>
      <c r="H50" s="22"/>
      <c r="I50" s="22"/>
      <c r="J50" s="22"/>
      <c r="K50" s="22"/>
      <c r="L50" s="22"/>
      <c r="M50" s="22"/>
    </row>
    <row r="51" spans="1:13" ht="12.75" customHeight="1" x14ac:dyDescent="0.25">
      <c r="A51" s="22"/>
      <c r="B51" s="21"/>
      <c r="C51" s="21"/>
      <c r="D51" s="22"/>
      <c r="E51" s="22"/>
      <c r="F51" s="22"/>
      <c r="G51" s="22"/>
      <c r="H51" s="141" t="s">
        <v>265</v>
      </c>
      <c r="I51" s="20"/>
      <c r="J51" s="147"/>
      <c r="K51" s="147"/>
      <c r="L51" s="20"/>
      <c r="M51" s="22"/>
    </row>
    <row r="52" spans="1:13" ht="12.75" customHeight="1" x14ac:dyDescent="0.25">
      <c r="A52" s="22"/>
      <c r="B52" s="21"/>
      <c r="C52" s="21"/>
      <c r="D52" s="22"/>
      <c r="E52" s="22"/>
      <c r="F52" s="22"/>
      <c r="G52" s="22"/>
      <c r="H52" s="141" t="s">
        <v>264</v>
      </c>
      <c r="I52" s="20"/>
      <c r="J52" s="147"/>
      <c r="K52" s="147"/>
      <c r="L52" s="20"/>
      <c r="M52" s="22"/>
    </row>
    <row r="53" spans="1:13" ht="25.5" customHeight="1" x14ac:dyDescent="0.25">
      <c r="A53" s="22"/>
      <c r="B53" s="21"/>
      <c r="C53" s="21"/>
      <c r="D53" s="22"/>
      <c r="E53" s="22"/>
      <c r="F53" s="22"/>
      <c r="G53" s="22"/>
      <c r="H53" s="309" t="s">
        <v>275</v>
      </c>
      <c r="I53" s="309"/>
      <c r="J53" s="309"/>
      <c r="K53" s="309"/>
      <c r="L53" s="309"/>
      <c r="M53" s="22"/>
    </row>
    <row r="54" spans="1:13" ht="39" customHeight="1" x14ac:dyDescent="0.25">
      <c r="A54" s="22"/>
      <c r="B54" s="21"/>
      <c r="C54" s="21"/>
      <c r="D54" s="22"/>
      <c r="E54" s="22"/>
      <c r="F54" s="22"/>
      <c r="G54" s="22"/>
      <c r="H54" s="309" t="s">
        <v>306</v>
      </c>
      <c r="I54" s="309"/>
      <c r="J54" s="309"/>
      <c r="K54" s="309"/>
      <c r="L54" s="309"/>
      <c r="M54" s="22"/>
    </row>
  </sheetData>
  <sheetProtection sheet="1" objects="1" scenarios="1"/>
  <mergeCells count="5">
    <mergeCell ref="H53:L53"/>
    <mergeCell ref="H54:L54"/>
    <mergeCell ref="H48:L49"/>
    <mergeCell ref="H46:I46"/>
    <mergeCell ref="K46:L47"/>
  </mergeCells>
  <phoneticPr fontId="4" type="noConversion"/>
  <pageMargins left="0.6" right="0.6" top="0.6" bottom="0.6" header="0" footer="0"/>
  <pageSetup scale="79" orientation="landscape" blackAndWhite="1" horizontalDpi="300" verticalDpi="300"/>
  <headerFooter>
    <oddHeader>&amp;R&amp;K000000&amp;A_x000D_&amp;D_x000D_&amp;T</oddHeader>
    <oddFooter>&amp;L&amp;F&amp;RPage &amp;P of &amp;N</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6"/>
  <sheetViews>
    <sheetView showGridLines="0" topLeftCell="A10" zoomScale="90" zoomScaleNormal="90" zoomScalePageLayoutView="90" workbookViewId="0">
      <selection activeCell="E23" sqref="E23"/>
    </sheetView>
  </sheetViews>
  <sheetFormatPr defaultColWidth="8.875" defaultRowHeight="11.4" x14ac:dyDescent="0.2"/>
  <cols>
    <col min="1" max="3" width="3" style="6" customWidth="1"/>
    <col min="4" max="4" width="22.75" customWidth="1"/>
    <col min="5" max="16" width="10.75" customWidth="1"/>
    <col min="17" max="17" width="12.75" customWidth="1"/>
  </cols>
  <sheetData>
    <row r="1" spans="1:17" ht="15.6" x14ac:dyDescent="0.3">
      <c r="A1" s="5" t="str">
        <f>'1. Required Start-Up Funds'!A1</f>
        <v>SCORE Financial Template</v>
      </c>
    </row>
    <row r="2" spans="1:17" ht="15.6" x14ac:dyDescent="0.3">
      <c r="A2" s="5" t="s">
        <v>282</v>
      </c>
    </row>
    <row r="3" spans="1:17" ht="12.75" customHeight="1" x14ac:dyDescent="0.25">
      <c r="A3" s="1"/>
      <c r="B3" s="1"/>
      <c r="C3" s="1"/>
      <c r="D3" s="36"/>
      <c r="E3" s="36"/>
      <c r="F3" s="36"/>
      <c r="G3" s="36"/>
      <c r="H3" s="36"/>
      <c r="I3" s="36"/>
      <c r="J3" s="36"/>
      <c r="K3" s="36"/>
      <c r="L3" s="36"/>
      <c r="M3" s="36"/>
      <c r="N3" s="36"/>
      <c r="O3" s="36"/>
      <c r="P3" s="36"/>
      <c r="Q3" s="36"/>
    </row>
    <row r="4" spans="1:17" ht="12.75" customHeight="1" thickBot="1" x14ac:dyDescent="0.3">
      <c r="A4" s="1"/>
      <c r="B4" s="1"/>
      <c r="C4" s="1"/>
      <c r="D4" s="36"/>
      <c r="E4" s="297">
        <f>'4. Projected Sales Forecast'!H4</f>
        <v>1</v>
      </c>
      <c r="F4" s="297">
        <f>'4. Projected Sales Forecast'!I4</f>
        <v>32</v>
      </c>
      <c r="G4" s="297">
        <f>'4. Projected Sales Forecast'!J4</f>
        <v>63</v>
      </c>
      <c r="H4" s="297">
        <f>'4. Projected Sales Forecast'!K4</f>
        <v>94</v>
      </c>
      <c r="I4" s="297">
        <f>'4. Projected Sales Forecast'!L4</f>
        <v>125</v>
      </c>
      <c r="J4" s="297">
        <f>'4. Projected Sales Forecast'!M4</f>
        <v>156</v>
      </c>
      <c r="K4" s="297">
        <f>'4. Projected Sales Forecast'!N4</f>
        <v>187</v>
      </c>
      <c r="L4" s="297">
        <f>'4. Projected Sales Forecast'!O4</f>
        <v>218</v>
      </c>
      <c r="M4" s="297">
        <f>'4. Projected Sales Forecast'!P4</f>
        <v>249</v>
      </c>
      <c r="N4" s="297">
        <f>'4. Projected Sales Forecast'!Q4</f>
        <v>280</v>
      </c>
      <c r="O4" s="297">
        <f>'4. Projected Sales Forecast'!R4</f>
        <v>311</v>
      </c>
      <c r="P4" s="297">
        <f>'4. Projected Sales Forecast'!S4</f>
        <v>342</v>
      </c>
      <c r="Q4" s="38" t="s">
        <v>2</v>
      </c>
    </row>
    <row r="5" spans="1:17" ht="12.75" customHeight="1" thickTop="1" x14ac:dyDescent="0.25">
      <c r="A5" s="90"/>
      <c r="B5" s="90"/>
      <c r="C5" s="90"/>
      <c r="D5" s="87"/>
      <c r="E5" s="87"/>
      <c r="F5" s="87"/>
      <c r="G5" s="87"/>
      <c r="H5" s="87"/>
      <c r="I5" s="87"/>
      <c r="J5" s="87"/>
      <c r="K5" s="87"/>
      <c r="L5" s="87"/>
      <c r="M5" s="87"/>
      <c r="N5" s="87"/>
      <c r="O5" s="87"/>
      <c r="P5" s="87"/>
      <c r="Q5" s="87"/>
    </row>
    <row r="6" spans="1:17" ht="12.75" customHeight="1" x14ac:dyDescent="0.25">
      <c r="A6" s="90" t="s">
        <v>114</v>
      </c>
      <c r="B6" s="90"/>
      <c r="C6" s="90"/>
      <c r="D6" s="87"/>
      <c r="E6" s="91">
        <f>'14. Cash Flow Statement (3)'!P35</f>
        <v>0</v>
      </c>
      <c r="F6" s="91">
        <f t="shared" ref="F6:P6" si="0">E35</f>
        <v>0</v>
      </c>
      <c r="G6" s="91">
        <f t="shared" si="0"/>
        <v>0</v>
      </c>
      <c r="H6" s="91">
        <f t="shared" si="0"/>
        <v>0</v>
      </c>
      <c r="I6" s="91">
        <f t="shared" si="0"/>
        <v>0</v>
      </c>
      <c r="J6" s="91">
        <f t="shared" si="0"/>
        <v>0</v>
      </c>
      <c r="K6" s="91">
        <f t="shared" si="0"/>
        <v>0</v>
      </c>
      <c r="L6" s="91">
        <f t="shared" si="0"/>
        <v>0</v>
      </c>
      <c r="M6" s="91">
        <f t="shared" si="0"/>
        <v>0</v>
      </c>
      <c r="N6" s="91">
        <f t="shared" si="0"/>
        <v>0</v>
      </c>
      <c r="O6" s="91">
        <f t="shared" si="0"/>
        <v>0</v>
      </c>
      <c r="P6" s="91">
        <f t="shared" si="0"/>
        <v>0</v>
      </c>
      <c r="Q6" s="91"/>
    </row>
    <row r="7" spans="1:17" ht="12.75" customHeight="1" x14ac:dyDescent="0.25">
      <c r="A7" s="90"/>
      <c r="B7" s="90"/>
      <c r="C7" s="90"/>
      <c r="D7" s="87"/>
      <c r="E7" s="91"/>
      <c r="F7" s="91"/>
      <c r="G7" s="91"/>
      <c r="H7" s="91"/>
      <c r="I7" s="91"/>
      <c r="J7" s="91"/>
      <c r="K7" s="91"/>
      <c r="L7" s="91"/>
      <c r="M7" s="91"/>
      <c r="N7" s="91"/>
      <c r="O7" s="91"/>
      <c r="P7" s="91"/>
      <c r="Q7" s="91"/>
    </row>
    <row r="8" spans="1:17" ht="12.75" customHeight="1" x14ac:dyDescent="0.25">
      <c r="A8" s="90" t="s">
        <v>115</v>
      </c>
      <c r="B8" s="90"/>
      <c r="C8" s="90"/>
      <c r="D8" s="87"/>
      <c r="E8" s="91"/>
      <c r="F8" s="91"/>
      <c r="G8" s="91"/>
      <c r="H8" s="91"/>
      <c r="I8" s="91"/>
      <c r="J8" s="91"/>
      <c r="K8" s="91"/>
      <c r="L8" s="91"/>
      <c r="M8" s="91"/>
      <c r="N8" s="91"/>
      <c r="O8" s="91"/>
      <c r="P8" s="91"/>
      <c r="Q8" s="91"/>
    </row>
    <row r="9" spans="1:17" ht="12.75" customHeight="1" x14ac:dyDescent="0.25">
      <c r="A9" s="90"/>
      <c r="B9" s="90" t="s">
        <v>116</v>
      </c>
      <c r="C9" s="90"/>
      <c r="D9" s="87"/>
      <c r="E9" s="91">
        <f>'16. Income Statement (4)'!E13*'6. Cash Receipts-Disbursements'!$G$8</f>
        <v>0</v>
      </c>
      <c r="F9" s="91">
        <f>'16. Income Statement (4)'!F13*'6. Cash Receipts-Disbursements'!$G$8</f>
        <v>0</v>
      </c>
      <c r="G9" s="91">
        <f>'16. Income Statement (4)'!G13*'6. Cash Receipts-Disbursements'!$G$8</f>
        <v>0</v>
      </c>
      <c r="H9" s="91">
        <f>'16. Income Statement (4)'!H13*'6. Cash Receipts-Disbursements'!$G$8</f>
        <v>0</v>
      </c>
      <c r="I9" s="91">
        <f>'16. Income Statement (4)'!I13*'6. Cash Receipts-Disbursements'!$G$8</f>
        <v>0</v>
      </c>
      <c r="J9" s="91">
        <f>'16. Income Statement (4)'!J13*'6. Cash Receipts-Disbursements'!$G$8</f>
        <v>0</v>
      </c>
      <c r="K9" s="91">
        <f>'16. Income Statement (4)'!K13*'6. Cash Receipts-Disbursements'!$G$8</f>
        <v>0</v>
      </c>
      <c r="L9" s="91">
        <f>'16. Income Statement (4)'!L13*'6. Cash Receipts-Disbursements'!$G$8</f>
        <v>0</v>
      </c>
      <c r="M9" s="91">
        <f>'16. Income Statement (4)'!M13*'6. Cash Receipts-Disbursements'!$G$8</f>
        <v>0</v>
      </c>
      <c r="N9" s="91">
        <f>'16. Income Statement (4)'!N13*'6. Cash Receipts-Disbursements'!$G$8</f>
        <v>0</v>
      </c>
      <c r="O9" s="91">
        <f>'16. Income Statement (4)'!O13*'6. Cash Receipts-Disbursements'!$G$8</f>
        <v>0</v>
      </c>
      <c r="P9" s="91">
        <f>'16. Income Statement (4)'!P13*'6. Cash Receipts-Disbursements'!$G$8</f>
        <v>0</v>
      </c>
      <c r="Q9" s="91">
        <f>SUM(E9:P9)</f>
        <v>0</v>
      </c>
    </row>
    <row r="10" spans="1:17" ht="12.75" customHeight="1" thickBot="1" x14ac:dyDescent="0.3">
      <c r="A10" s="90"/>
      <c r="B10" s="90" t="s">
        <v>117</v>
      </c>
      <c r="C10" s="90"/>
      <c r="D10" s="87"/>
      <c r="E10" s="47">
        <f>('13. Income Statement (3)'!O13*'6. Cash Receipts-Disbursements'!G10)+('13. Income Statement (3)'!P13*'6. Cash Receipts-Disbursements'!G9)</f>
        <v>0</v>
      </c>
      <c r="F10" s="47">
        <f>('13. Income Statement (3)'!P13*'6. Cash Receipts-Disbursements'!G10)+('16. Income Statement (4)'!E13*'6. Cash Receipts-Disbursements'!G9)</f>
        <v>0</v>
      </c>
      <c r="G10" s="47">
        <f>('16. Income Statement (4)'!E13*'6. Cash Receipts-Disbursements'!$G$10)+('16. Income Statement (4)'!F13*'6. Cash Receipts-Disbursements'!$G$9)</f>
        <v>0</v>
      </c>
      <c r="H10" s="47">
        <f>('16. Income Statement (4)'!F13*'6. Cash Receipts-Disbursements'!$G$10)+('16. Income Statement (4)'!G13*'6. Cash Receipts-Disbursements'!$G$9)</f>
        <v>0</v>
      </c>
      <c r="I10" s="47">
        <f>('16. Income Statement (4)'!G13*'6. Cash Receipts-Disbursements'!$G$10)+('16. Income Statement (4)'!H13*'6. Cash Receipts-Disbursements'!$G$9)</f>
        <v>0</v>
      </c>
      <c r="J10" s="47">
        <f>('16. Income Statement (4)'!H13*'6. Cash Receipts-Disbursements'!$G$10)+('16. Income Statement (4)'!I13*'6. Cash Receipts-Disbursements'!$G$9)</f>
        <v>0</v>
      </c>
      <c r="K10" s="47">
        <f>('16. Income Statement (4)'!I13*'6. Cash Receipts-Disbursements'!$G$10)+('16. Income Statement (4)'!J13*'6. Cash Receipts-Disbursements'!$G$9)</f>
        <v>0</v>
      </c>
      <c r="L10" s="47">
        <f>('16. Income Statement (4)'!J13*'6. Cash Receipts-Disbursements'!$G$10)+('16. Income Statement (4)'!K13*'6. Cash Receipts-Disbursements'!$G$9)</f>
        <v>0</v>
      </c>
      <c r="M10" s="47">
        <f>('16. Income Statement (4)'!K13*'6. Cash Receipts-Disbursements'!$G$10)+('16. Income Statement (4)'!L13*'6. Cash Receipts-Disbursements'!$G$9)</f>
        <v>0</v>
      </c>
      <c r="N10" s="47">
        <f>('16. Income Statement (4)'!L13*'6. Cash Receipts-Disbursements'!$G$10)+('16. Income Statement (4)'!M13*'6. Cash Receipts-Disbursements'!$G$9)</f>
        <v>0</v>
      </c>
      <c r="O10" s="47">
        <f>('16. Income Statement (4)'!M13*'6. Cash Receipts-Disbursements'!$G$10)+('16. Income Statement (4)'!N13*'6. Cash Receipts-Disbursements'!$G$9)</f>
        <v>0</v>
      </c>
      <c r="P10" s="47">
        <f>('16. Income Statement (4)'!N13*'6. Cash Receipts-Disbursements'!$G$10)+('16. Income Statement (4)'!O13*'6. Cash Receipts-Disbursements'!$G$9)</f>
        <v>0</v>
      </c>
      <c r="Q10" s="47">
        <f>SUM(E10:P10)</f>
        <v>0</v>
      </c>
    </row>
    <row r="11" spans="1:17" ht="12.75" customHeight="1" x14ac:dyDescent="0.25">
      <c r="A11" s="90" t="s">
        <v>118</v>
      </c>
      <c r="B11" s="90"/>
      <c r="C11" s="90"/>
      <c r="D11" s="87"/>
      <c r="E11" s="91">
        <f t="shared" ref="E11:Q11" si="1">SUM(E9:E10)</f>
        <v>0</v>
      </c>
      <c r="F11" s="91">
        <f t="shared" si="1"/>
        <v>0</v>
      </c>
      <c r="G11" s="91">
        <f t="shared" si="1"/>
        <v>0</v>
      </c>
      <c r="H11" s="91">
        <f t="shared" si="1"/>
        <v>0</v>
      </c>
      <c r="I11" s="91">
        <f t="shared" si="1"/>
        <v>0</v>
      </c>
      <c r="J11" s="91">
        <f t="shared" si="1"/>
        <v>0</v>
      </c>
      <c r="K11" s="91">
        <f t="shared" si="1"/>
        <v>0</v>
      </c>
      <c r="L11" s="91">
        <f t="shared" si="1"/>
        <v>0</v>
      </c>
      <c r="M11" s="91">
        <f t="shared" si="1"/>
        <v>0</v>
      </c>
      <c r="N11" s="91">
        <f t="shared" si="1"/>
        <v>0</v>
      </c>
      <c r="O11" s="91">
        <f t="shared" si="1"/>
        <v>0</v>
      </c>
      <c r="P11" s="91">
        <f t="shared" si="1"/>
        <v>0</v>
      </c>
      <c r="Q11" s="91">
        <f t="shared" si="1"/>
        <v>0</v>
      </c>
    </row>
    <row r="12" spans="1:17" ht="12.75" customHeight="1" x14ac:dyDescent="0.25">
      <c r="A12" s="90"/>
      <c r="B12" s="90"/>
      <c r="C12" s="90"/>
      <c r="D12" s="87"/>
      <c r="E12" s="91"/>
      <c r="F12" s="91"/>
      <c r="G12" s="91"/>
      <c r="H12" s="91"/>
      <c r="I12" s="91"/>
      <c r="J12" s="91"/>
      <c r="K12" s="91"/>
      <c r="L12" s="91"/>
      <c r="M12" s="91"/>
      <c r="N12" s="91"/>
      <c r="O12" s="91"/>
      <c r="P12" s="91"/>
      <c r="Q12" s="91"/>
    </row>
    <row r="13" spans="1:17" ht="12.75" customHeight="1" x14ac:dyDescent="0.25">
      <c r="A13" s="90" t="s">
        <v>119</v>
      </c>
      <c r="B13" s="90"/>
      <c r="C13" s="90"/>
      <c r="D13" s="87"/>
      <c r="E13" s="91"/>
      <c r="F13" s="91"/>
      <c r="G13" s="91"/>
      <c r="H13" s="91"/>
      <c r="I13" s="91"/>
      <c r="J13" s="91"/>
      <c r="K13" s="91"/>
      <c r="L13" s="91"/>
      <c r="M13" s="91"/>
      <c r="N13" s="91"/>
      <c r="O13" s="91"/>
      <c r="P13" s="91"/>
      <c r="Q13" s="91"/>
    </row>
    <row r="14" spans="1:17" ht="12.75" customHeight="1" x14ac:dyDescent="0.25">
      <c r="A14" s="90"/>
      <c r="B14" s="1" t="s">
        <v>138</v>
      </c>
      <c r="C14" s="1"/>
      <c r="D14" s="87"/>
      <c r="E14" s="91"/>
      <c r="F14" s="91"/>
      <c r="G14" s="91"/>
      <c r="H14" s="91"/>
      <c r="I14" s="91"/>
      <c r="J14" s="91"/>
      <c r="K14" s="91"/>
      <c r="L14" s="91"/>
      <c r="M14" s="91"/>
      <c r="N14" s="91"/>
      <c r="O14" s="91"/>
      <c r="P14" s="91"/>
      <c r="Q14" s="91"/>
    </row>
    <row r="15" spans="1:17" ht="12.75" customHeight="1" x14ac:dyDescent="0.25">
      <c r="A15" s="90"/>
      <c r="B15" s="1"/>
      <c r="C15" s="90" t="s">
        <v>268</v>
      </c>
      <c r="D15" s="87"/>
      <c r="E15" s="104">
        <v>0</v>
      </c>
      <c r="F15" s="104">
        <v>0</v>
      </c>
      <c r="G15" s="104">
        <v>0</v>
      </c>
      <c r="H15" s="104">
        <v>0</v>
      </c>
      <c r="I15" s="104">
        <v>0</v>
      </c>
      <c r="J15" s="104">
        <v>0</v>
      </c>
      <c r="K15" s="104">
        <v>0</v>
      </c>
      <c r="L15" s="104">
        <v>0</v>
      </c>
      <c r="M15" s="104">
        <v>0</v>
      </c>
      <c r="N15" s="104">
        <v>0</v>
      </c>
      <c r="O15" s="104">
        <v>0</v>
      </c>
      <c r="P15" s="104">
        <v>0</v>
      </c>
      <c r="Q15" s="91">
        <f>SUM(E15:P15)</f>
        <v>0</v>
      </c>
    </row>
    <row r="16" spans="1:17" ht="12.75" customHeight="1" x14ac:dyDescent="0.25">
      <c r="A16" s="90"/>
      <c r="B16" s="1"/>
      <c r="C16" s="90" t="s">
        <v>269</v>
      </c>
      <c r="D16" s="87"/>
      <c r="E16" s="104">
        <v>0</v>
      </c>
      <c r="F16" s="104">
        <v>0</v>
      </c>
      <c r="G16" s="104">
        <v>0</v>
      </c>
      <c r="H16" s="104">
        <v>0</v>
      </c>
      <c r="I16" s="104">
        <v>0</v>
      </c>
      <c r="J16" s="104">
        <v>0</v>
      </c>
      <c r="K16" s="104">
        <v>0</v>
      </c>
      <c r="L16" s="104">
        <v>0</v>
      </c>
      <c r="M16" s="104">
        <v>0</v>
      </c>
      <c r="N16" s="104">
        <v>0</v>
      </c>
      <c r="O16" s="104">
        <v>0</v>
      </c>
      <c r="P16" s="104">
        <v>0</v>
      </c>
      <c r="Q16" s="91">
        <f>SUM(E16:P16)</f>
        <v>0</v>
      </c>
    </row>
    <row r="17" spans="1:17" ht="12.75" customHeight="1" x14ac:dyDescent="0.25">
      <c r="A17" s="90"/>
      <c r="B17" s="90"/>
      <c r="C17" s="90" t="s">
        <v>107</v>
      </c>
      <c r="D17" s="87"/>
      <c r="E17" s="91">
        <f>('6. Cash Receipts-Disbursements'!G15*'16. Income Statement (4)'!E22)+('6. Cash Receipts-Disbursements'!G16*'13. Income Statement (3)'!P22)+('6. Cash Receipts-Disbursements'!G17*'13. Income Statement (3)'!O13)</f>
        <v>0</v>
      </c>
      <c r="F17" s="91">
        <f>('6. Cash Receipts-Disbursements'!G15*'16. Income Statement (4)'!F22)+('6. Cash Receipts-Disbursements'!G16*'16. Income Statement (4)'!E22)+('6. Cash Receipts-Disbursements'!G17*'13. Income Statement (3)'!P22)</f>
        <v>0</v>
      </c>
      <c r="G17" s="91">
        <f>('6. Cash Receipts-Disbursements'!$G$15*'16. Income Statement (4)'!G22)+('6. Cash Receipts-Disbursements'!$G$16*'16. Income Statement (4)'!F22)+('6. Cash Receipts-Disbursements'!$G$17*'16. Income Statement (4)'!E22)</f>
        <v>0</v>
      </c>
      <c r="H17" s="91">
        <f>('6. Cash Receipts-Disbursements'!$G$15*'16. Income Statement (4)'!H22)+('6. Cash Receipts-Disbursements'!$G$16*'16. Income Statement (4)'!G22)+('6. Cash Receipts-Disbursements'!$G$17*'16. Income Statement (4)'!F22)</f>
        <v>0</v>
      </c>
      <c r="I17" s="91">
        <f>('6. Cash Receipts-Disbursements'!$G$15*'16. Income Statement (4)'!I22)+('6. Cash Receipts-Disbursements'!$G$16*'16. Income Statement (4)'!H22)+('6. Cash Receipts-Disbursements'!$G$17*'16. Income Statement (4)'!G22)</f>
        <v>0</v>
      </c>
      <c r="J17" s="91">
        <f>('6. Cash Receipts-Disbursements'!$G$15*'16. Income Statement (4)'!J22)+('6. Cash Receipts-Disbursements'!$G$16*'16. Income Statement (4)'!I22)+('6. Cash Receipts-Disbursements'!$G$17*'16. Income Statement (4)'!H22)</f>
        <v>0</v>
      </c>
      <c r="K17" s="91">
        <f>('6. Cash Receipts-Disbursements'!$G$15*'16. Income Statement (4)'!K22)+('6. Cash Receipts-Disbursements'!$G$16*'16. Income Statement (4)'!J22)+('6. Cash Receipts-Disbursements'!$G$17*'16. Income Statement (4)'!I22)</f>
        <v>0</v>
      </c>
      <c r="L17" s="91">
        <f>('6. Cash Receipts-Disbursements'!$G$15*'16. Income Statement (4)'!L22)+('6. Cash Receipts-Disbursements'!$G$16*'16. Income Statement (4)'!K22)+('6. Cash Receipts-Disbursements'!$G$17*'16. Income Statement (4)'!J22)</f>
        <v>0</v>
      </c>
      <c r="M17" s="91">
        <f>('6. Cash Receipts-Disbursements'!$G$15*'16. Income Statement (4)'!M22)+('6. Cash Receipts-Disbursements'!$G$16*'16. Income Statement (4)'!L22)+('6. Cash Receipts-Disbursements'!$G$17*'16. Income Statement (4)'!K22)</f>
        <v>0</v>
      </c>
      <c r="N17" s="91">
        <f>('6. Cash Receipts-Disbursements'!$G$15*'16. Income Statement (4)'!N22)+('6. Cash Receipts-Disbursements'!$G$16*'16. Income Statement (4)'!M22)+('6. Cash Receipts-Disbursements'!$G$17*'16. Income Statement (4)'!L22)</f>
        <v>0</v>
      </c>
      <c r="O17" s="91">
        <f>('6. Cash Receipts-Disbursements'!$G$15*'16. Income Statement (4)'!O22)+('6. Cash Receipts-Disbursements'!$G$16*'16. Income Statement (4)'!N22)+('6. Cash Receipts-Disbursements'!$G$17*'16. Income Statement (4)'!M22)</f>
        <v>0</v>
      </c>
      <c r="P17" s="91">
        <f>('6. Cash Receipts-Disbursements'!$G$15*'16. Income Statement (4)'!P22)+('6. Cash Receipts-Disbursements'!$G$16*'16. Income Statement (4)'!O22)+('6. Cash Receipts-Disbursements'!$G$17*'16. Income Statement (4)'!N22)</f>
        <v>0</v>
      </c>
      <c r="Q17" s="91">
        <f>SUM(E17:P17)</f>
        <v>0</v>
      </c>
    </row>
    <row r="18" spans="1:17" ht="12.75" customHeight="1" x14ac:dyDescent="0.25">
      <c r="A18" s="90"/>
      <c r="B18" s="90" t="s">
        <v>120</v>
      </c>
      <c r="C18" s="90"/>
      <c r="D18" s="87"/>
      <c r="E18" s="91"/>
      <c r="F18" s="91"/>
      <c r="G18" s="91"/>
      <c r="H18" s="91"/>
      <c r="I18" s="91"/>
      <c r="J18" s="91"/>
      <c r="K18" s="91"/>
      <c r="L18" s="91"/>
      <c r="M18" s="91"/>
      <c r="N18" s="91"/>
      <c r="O18" s="91"/>
      <c r="P18" s="91"/>
      <c r="Q18" s="91"/>
    </row>
    <row r="19" spans="1:17" ht="12.75" customHeight="1" x14ac:dyDescent="0.25">
      <c r="A19" s="90"/>
      <c r="B19" s="90"/>
      <c r="C19" s="90" t="str">
        <f>'7. Income Statement (1)'!A26</f>
        <v>Salaries and Wages</v>
      </c>
      <c r="D19" s="87"/>
      <c r="E19" s="91">
        <f>'16. Income Statement (4)'!E33</f>
        <v>0</v>
      </c>
      <c r="F19" s="91">
        <f>'16. Income Statement (4)'!F33</f>
        <v>0</v>
      </c>
      <c r="G19" s="91">
        <f>'16. Income Statement (4)'!G33</f>
        <v>0</v>
      </c>
      <c r="H19" s="91">
        <f>'16. Income Statement (4)'!H33</f>
        <v>0</v>
      </c>
      <c r="I19" s="91">
        <f>'16. Income Statement (4)'!I33</f>
        <v>0</v>
      </c>
      <c r="J19" s="91">
        <f>'16. Income Statement (4)'!J33</f>
        <v>0</v>
      </c>
      <c r="K19" s="91">
        <f>'16. Income Statement (4)'!K33</f>
        <v>0</v>
      </c>
      <c r="L19" s="91">
        <f>'16. Income Statement (4)'!L33</f>
        <v>0</v>
      </c>
      <c r="M19" s="91">
        <f>'16. Income Statement (4)'!M33</f>
        <v>0</v>
      </c>
      <c r="N19" s="91">
        <f>'16. Income Statement (4)'!N33</f>
        <v>0</v>
      </c>
      <c r="O19" s="91">
        <f>'16. Income Statement (4)'!O33</f>
        <v>0</v>
      </c>
      <c r="P19" s="91">
        <f>'16. Income Statement (4)'!P33</f>
        <v>0</v>
      </c>
      <c r="Q19" s="91">
        <f t="shared" ref="Q19:Q26" si="2">SUM(E19:P19)</f>
        <v>0</v>
      </c>
    </row>
    <row r="20" spans="1:17" ht="12.75" customHeight="1" x14ac:dyDescent="0.25">
      <c r="A20" s="90"/>
      <c r="B20" s="90"/>
      <c r="C20" s="90" t="str">
        <f>'7. Income Statement (1)'!A35</f>
        <v>Fixed Business Expenses</v>
      </c>
      <c r="D20" s="87"/>
      <c r="E20" s="91">
        <f>'16. Income Statement (4)'!E56</f>
        <v>0</v>
      </c>
      <c r="F20" s="91">
        <f>'16. Income Statement (4)'!F56</f>
        <v>0</v>
      </c>
      <c r="G20" s="91">
        <f>'16. Income Statement (4)'!G56</f>
        <v>0</v>
      </c>
      <c r="H20" s="91">
        <f>'16. Income Statement (4)'!H56</f>
        <v>0</v>
      </c>
      <c r="I20" s="91">
        <f>'16. Income Statement (4)'!I56</f>
        <v>0</v>
      </c>
      <c r="J20" s="91">
        <f>'16. Income Statement (4)'!J56</f>
        <v>0</v>
      </c>
      <c r="K20" s="91">
        <f>'16. Income Statement (4)'!K56</f>
        <v>0</v>
      </c>
      <c r="L20" s="91">
        <f>'16. Income Statement (4)'!L56</f>
        <v>0</v>
      </c>
      <c r="M20" s="91">
        <f>'16. Income Statement (4)'!M56</f>
        <v>0</v>
      </c>
      <c r="N20" s="91">
        <f>'16. Income Statement (4)'!N56</f>
        <v>0</v>
      </c>
      <c r="O20" s="91">
        <f>'16. Income Statement (4)'!O56</f>
        <v>0</v>
      </c>
      <c r="P20" s="91">
        <f>'16. Income Statement (4)'!P56</f>
        <v>0</v>
      </c>
      <c r="Q20" s="91">
        <f t="shared" si="2"/>
        <v>0</v>
      </c>
    </row>
    <row r="21" spans="1:17" ht="12.75" customHeight="1" x14ac:dyDescent="0.25">
      <c r="A21" s="90"/>
      <c r="B21" s="90"/>
      <c r="C21" s="90" t="s">
        <v>126</v>
      </c>
      <c r="D21" s="87"/>
      <c r="E21" s="91">
        <v>0</v>
      </c>
      <c r="F21" s="91">
        <v>0</v>
      </c>
      <c r="G21" s="91">
        <f>SUM('16. Income Statement (4)'!E68:G68)</f>
        <v>0</v>
      </c>
      <c r="H21" s="91">
        <v>0</v>
      </c>
      <c r="I21" s="91">
        <v>0</v>
      </c>
      <c r="J21" s="91">
        <f>SUM('16. Income Statement (4)'!H68:J68)</f>
        <v>0</v>
      </c>
      <c r="K21" s="91">
        <v>0</v>
      </c>
      <c r="L21" s="91">
        <v>0</v>
      </c>
      <c r="M21" s="91">
        <f>SUM('16. Income Statement (4)'!K68:M68)</f>
        <v>0</v>
      </c>
      <c r="N21" s="91">
        <v>0</v>
      </c>
      <c r="O21" s="91">
        <v>0</v>
      </c>
      <c r="P21" s="91">
        <f>SUM('16. Income Statement (4)'!N68:P68)</f>
        <v>0</v>
      </c>
      <c r="Q21" s="91">
        <f t="shared" si="2"/>
        <v>0</v>
      </c>
    </row>
    <row r="22" spans="1:17" ht="12.75" customHeight="1" x14ac:dyDescent="0.25">
      <c r="A22" s="90"/>
      <c r="B22" s="90" t="s">
        <v>121</v>
      </c>
      <c r="C22" s="90"/>
      <c r="D22" s="87"/>
      <c r="E22" s="91"/>
      <c r="F22" s="91"/>
      <c r="G22" s="91"/>
      <c r="H22" s="91"/>
      <c r="I22" s="91"/>
      <c r="J22" s="91"/>
      <c r="K22" s="91"/>
      <c r="L22" s="91"/>
      <c r="M22" s="91"/>
      <c r="N22" s="91"/>
      <c r="O22" s="91"/>
      <c r="P22" s="91"/>
      <c r="Q22" s="91">
        <f t="shared" si="2"/>
        <v>0</v>
      </c>
    </row>
    <row r="23" spans="1:17" ht="12.75" customHeight="1" x14ac:dyDescent="0.25">
      <c r="A23" s="90"/>
      <c r="B23" s="90"/>
      <c r="C23" s="90" t="s">
        <v>122</v>
      </c>
      <c r="D23" s="87"/>
      <c r="E23" s="91">
        <f>INT(SUM('26. Amoritization Schedule'!G25,'26. Amoritization Schedule'!G26,'26. Amoritization Schedule'!G52,'26. Amoritization Schedule'!G53,'26. Amoritization Schedule'!G79,'26. Amoritization Schedule'!G80,'26. Amoritization Schedule'!G106,'26. Amoritization Schedule'!G107,'26. Amoritization Schedule'!G133,'26. Amoritization Schedule'!G134))</f>
        <v>0</v>
      </c>
      <c r="F23" s="91">
        <f>INT(SUM('26. Amoritization Schedule'!H25,'26. Amoritization Schedule'!H26,'26. Amoritization Schedule'!H52,'26. Amoritization Schedule'!H53,'26. Amoritization Schedule'!H79,'26. Amoritization Schedule'!H80,'26. Amoritization Schedule'!H106,'26. Amoritization Schedule'!H107,'26. Amoritization Schedule'!H133,'26. Amoritization Schedule'!H134))</f>
        <v>0</v>
      </c>
      <c r="G23" s="91">
        <f>INT(SUM('26. Amoritization Schedule'!I25,'26. Amoritization Schedule'!I26,'26. Amoritization Schedule'!I52,'26. Amoritization Schedule'!I53,'26. Amoritization Schedule'!I79,'26. Amoritization Schedule'!I80,'26. Amoritization Schedule'!I106,'26. Amoritization Schedule'!I107,'26. Amoritization Schedule'!I133,'26. Amoritization Schedule'!I134))</f>
        <v>0</v>
      </c>
      <c r="H23" s="91">
        <f>INT(SUM('26. Amoritization Schedule'!J25,'26. Amoritization Schedule'!J26,'26. Amoritization Schedule'!J52,'26. Amoritization Schedule'!J53,'26. Amoritization Schedule'!J79,'26. Amoritization Schedule'!J80,'26. Amoritization Schedule'!J106,'26. Amoritization Schedule'!J107,'26. Amoritization Schedule'!J133,'26. Amoritization Schedule'!J134))</f>
        <v>0</v>
      </c>
      <c r="I23" s="91">
        <f>INT(SUM('26. Amoritization Schedule'!K25,'26. Amoritization Schedule'!K26,'26. Amoritization Schedule'!K52,'26. Amoritization Schedule'!K53,'26. Amoritization Schedule'!K79,'26. Amoritization Schedule'!K80,'26. Amoritization Schedule'!K106,'26. Amoritization Schedule'!K107,'26. Amoritization Schedule'!K133,'26. Amoritization Schedule'!K134))</f>
        <v>0</v>
      </c>
      <c r="J23" s="91">
        <f>INT(SUM('26. Amoritization Schedule'!L25,'26. Amoritization Schedule'!L26,'26. Amoritization Schedule'!L52,'26. Amoritization Schedule'!L53,'26. Amoritization Schedule'!L79,'26. Amoritization Schedule'!L80,'26. Amoritization Schedule'!L106,'26. Amoritization Schedule'!L107,'26. Amoritization Schedule'!L133,'26. Amoritization Schedule'!L134))</f>
        <v>0</v>
      </c>
      <c r="K23" s="91">
        <f>INT(SUM('26. Amoritization Schedule'!M25,'26. Amoritization Schedule'!M26,'26. Amoritization Schedule'!M52,'26. Amoritization Schedule'!M53,'26. Amoritization Schedule'!M79,'26. Amoritization Schedule'!M80,'26. Amoritization Schedule'!M106,'26. Amoritization Schedule'!M107,'26. Amoritization Schedule'!M133,'26. Amoritization Schedule'!M134))</f>
        <v>0</v>
      </c>
      <c r="L23" s="91">
        <f>INT(SUM('26. Amoritization Schedule'!N25,'26. Amoritization Schedule'!N26,'26. Amoritization Schedule'!N52,'26. Amoritization Schedule'!N53,'26. Amoritization Schedule'!N79,'26. Amoritization Schedule'!N80,'26. Amoritization Schedule'!N106,'26. Amoritization Schedule'!N107,'26. Amoritization Schedule'!N133,'26. Amoritization Schedule'!N134))</f>
        <v>0</v>
      </c>
      <c r="M23" s="91">
        <f>INT(SUM('26. Amoritization Schedule'!O25,'26. Amoritization Schedule'!O26,'26. Amoritization Schedule'!O52,'26. Amoritization Schedule'!O53,'26. Amoritization Schedule'!O79,'26. Amoritization Schedule'!O80,'26. Amoritization Schedule'!O106,'26. Amoritization Schedule'!O107,'26. Amoritization Schedule'!O133,'26. Amoritization Schedule'!O134))</f>
        <v>0</v>
      </c>
      <c r="N23" s="91">
        <f>INT(SUM('26. Amoritization Schedule'!P25,'26. Amoritization Schedule'!P26,'26. Amoritization Schedule'!P52,'26. Amoritization Schedule'!P53,'26. Amoritization Schedule'!P79,'26. Amoritization Schedule'!P80,'26. Amoritization Schedule'!P106,'26. Amoritization Schedule'!P107,'26. Amoritization Schedule'!P133,'26. Amoritization Schedule'!P134))</f>
        <v>0</v>
      </c>
      <c r="O23" s="91">
        <f>INT(SUM('26. Amoritization Schedule'!Q25,'26. Amoritization Schedule'!Q26,'26. Amoritization Schedule'!Q52,'26. Amoritization Schedule'!Q53,'26. Amoritization Schedule'!Q79,'26. Amoritization Schedule'!Q80,'26. Amoritization Schedule'!Q106,'26. Amoritization Schedule'!Q107,'26. Amoritization Schedule'!Q133,'26. Amoritization Schedule'!Q134))</f>
        <v>0</v>
      </c>
      <c r="P23" s="91">
        <f>INT(SUM('26. Amoritization Schedule'!R25,'26. Amoritization Schedule'!R26,'26. Amoritization Schedule'!R52,'26. Amoritization Schedule'!R53,'26. Amoritization Schedule'!R79,'26. Amoritization Schedule'!R80,'26. Amoritization Schedule'!R106,'26. Amoritization Schedule'!R107,'26. Amoritization Schedule'!R133,'26. Amoritization Schedule'!R134))</f>
        <v>0</v>
      </c>
      <c r="Q23" s="91">
        <f t="shared" si="2"/>
        <v>0</v>
      </c>
    </row>
    <row r="24" spans="1:17" ht="12.75" customHeight="1" x14ac:dyDescent="0.25">
      <c r="A24" s="90"/>
      <c r="B24" s="90"/>
      <c r="C24" s="90" t="s">
        <v>123</v>
      </c>
      <c r="D24" s="87"/>
      <c r="E24" s="91">
        <f>'6. Cash Receipts-Disbursements'!G22/12*'14. Cash Flow Statement (3)'!P38</f>
        <v>0</v>
      </c>
      <c r="F24" s="91">
        <f>'6. Cash Receipts-Disbursements'!G22/12*'17. Cash Flow Statement (4)'!E38</f>
        <v>0</v>
      </c>
      <c r="G24" s="91">
        <f>('6. Cash Receipts-Disbursements'!$G$22/12)*F38</f>
        <v>0</v>
      </c>
      <c r="H24" s="91">
        <f>('6. Cash Receipts-Disbursements'!$G$22/12)*G38</f>
        <v>0</v>
      </c>
      <c r="I24" s="91">
        <f>('6. Cash Receipts-Disbursements'!$G$22/12)*H38</f>
        <v>0</v>
      </c>
      <c r="J24" s="91">
        <f>('6. Cash Receipts-Disbursements'!$G$22/12)*I38</f>
        <v>0</v>
      </c>
      <c r="K24" s="91">
        <f>('6. Cash Receipts-Disbursements'!$G$22/12)*J38</f>
        <v>0</v>
      </c>
      <c r="L24" s="91">
        <f>('6. Cash Receipts-Disbursements'!$G$22/12)*K38</f>
        <v>0</v>
      </c>
      <c r="M24" s="91">
        <f>('6. Cash Receipts-Disbursements'!$G$22/12)*L38</f>
        <v>0</v>
      </c>
      <c r="N24" s="91">
        <f>('6. Cash Receipts-Disbursements'!$G$22/12)*M38</f>
        <v>0</v>
      </c>
      <c r="O24" s="91">
        <f>('6. Cash Receipts-Disbursements'!$G$22/12)*N38</f>
        <v>0</v>
      </c>
      <c r="P24" s="91">
        <f>('6. Cash Receipts-Disbursements'!$G$22/12)*O38</f>
        <v>0</v>
      </c>
      <c r="Q24" s="91">
        <f t="shared" si="2"/>
        <v>0</v>
      </c>
    </row>
    <row r="25" spans="1:17" ht="12.75" customHeight="1" x14ac:dyDescent="0.25">
      <c r="A25" s="90"/>
      <c r="B25" s="90"/>
      <c r="C25" s="90" t="s">
        <v>124</v>
      </c>
      <c r="D25" s="87"/>
      <c r="E25" s="104">
        <v>0</v>
      </c>
      <c r="F25" s="104">
        <v>0</v>
      </c>
      <c r="G25" s="104">
        <v>0</v>
      </c>
      <c r="H25" s="104">
        <v>0</v>
      </c>
      <c r="I25" s="104">
        <v>0</v>
      </c>
      <c r="J25" s="104">
        <v>0</v>
      </c>
      <c r="K25" s="104">
        <v>0</v>
      </c>
      <c r="L25" s="104">
        <v>0</v>
      </c>
      <c r="M25" s="104">
        <v>0</v>
      </c>
      <c r="N25" s="104">
        <v>0</v>
      </c>
      <c r="O25" s="104">
        <v>0</v>
      </c>
      <c r="P25" s="104">
        <v>0</v>
      </c>
      <c r="Q25" s="91">
        <f t="shared" si="2"/>
        <v>0</v>
      </c>
    </row>
    <row r="26" spans="1:17" ht="12.75" customHeight="1" thickBot="1" x14ac:dyDescent="0.3">
      <c r="A26" s="1"/>
      <c r="B26" s="1"/>
      <c r="C26" s="1" t="s">
        <v>125</v>
      </c>
      <c r="D26" s="36"/>
      <c r="E26" s="105">
        <v>0</v>
      </c>
      <c r="F26" s="105">
        <v>0</v>
      </c>
      <c r="G26" s="105">
        <v>0</v>
      </c>
      <c r="H26" s="105">
        <v>0</v>
      </c>
      <c r="I26" s="105">
        <v>0</v>
      </c>
      <c r="J26" s="105">
        <v>0</v>
      </c>
      <c r="K26" s="105">
        <v>0</v>
      </c>
      <c r="L26" s="105">
        <v>0</v>
      </c>
      <c r="M26" s="105">
        <v>0</v>
      </c>
      <c r="N26" s="105">
        <v>0</v>
      </c>
      <c r="O26" s="105">
        <v>0</v>
      </c>
      <c r="P26" s="105">
        <v>0</v>
      </c>
      <c r="Q26" s="47">
        <f t="shared" si="2"/>
        <v>0</v>
      </c>
    </row>
    <row r="27" spans="1:17" ht="12.75" customHeight="1" x14ac:dyDescent="0.25">
      <c r="A27" s="1" t="s">
        <v>127</v>
      </c>
      <c r="B27" s="1"/>
      <c r="C27" s="1"/>
      <c r="D27" s="36"/>
      <c r="E27" s="43">
        <f t="shared" ref="E27:Q27" si="3">SUM(E15:E26)</f>
        <v>0</v>
      </c>
      <c r="F27" s="43">
        <f t="shared" si="3"/>
        <v>0</v>
      </c>
      <c r="G27" s="43">
        <f t="shared" si="3"/>
        <v>0</v>
      </c>
      <c r="H27" s="43">
        <f t="shared" si="3"/>
        <v>0</v>
      </c>
      <c r="I27" s="43">
        <f t="shared" si="3"/>
        <v>0</v>
      </c>
      <c r="J27" s="43">
        <f t="shared" si="3"/>
        <v>0</v>
      </c>
      <c r="K27" s="43">
        <f t="shared" si="3"/>
        <v>0</v>
      </c>
      <c r="L27" s="43">
        <f t="shared" si="3"/>
        <v>0</v>
      </c>
      <c r="M27" s="43">
        <f t="shared" si="3"/>
        <v>0</v>
      </c>
      <c r="N27" s="43">
        <f t="shared" si="3"/>
        <v>0</v>
      </c>
      <c r="O27" s="43">
        <f t="shared" si="3"/>
        <v>0</v>
      </c>
      <c r="P27" s="43">
        <f t="shared" si="3"/>
        <v>0</v>
      </c>
      <c r="Q27" s="43">
        <f t="shared" si="3"/>
        <v>0</v>
      </c>
    </row>
    <row r="28" spans="1:17" ht="12.75" customHeight="1" x14ac:dyDescent="0.25">
      <c r="A28" s="1"/>
      <c r="B28" s="1"/>
      <c r="C28" s="1"/>
      <c r="D28" s="36"/>
      <c r="E28" s="43"/>
      <c r="F28" s="43"/>
      <c r="G28" s="43"/>
      <c r="H28" s="43"/>
      <c r="I28" s="43"/>
      <c r="J28" s="43"/>
      <c r="K28" s="43"/>
      <c r="L28" s="43"/>
      <c r="M28" s="43"/>
      <c r="N28" s="43"/>
      <c r="O28" s="43"/>
      <c r="P28" s="43"/>
      <c r="Q28" s="43"/>
    </row>
    <row r="29" spans="1:17" ht="12.75" customHeight="1" x14ac:dyDescent="0.25">
      <c r="A29" s="1" t="s">
        <v>129</v>
      </c>
      <c r="B29" s="1"/>
      <c r="C29" s="1"/>
      <c r="D29" s="36"/>
      <c r="E29" s="43">
        <f t="shared" ref="E29:Q29" si="4">E11-E27</f>
        <v>0</v>
      </c>
      <c r="F29" s="43">
        <f t="shared" si="4"/>
        <v>0</v>
      </c>
      <c r="G29" s="43">
        <f t="shared" si="4"/>
        <v>0</v>
      </c>
      <c r="H29" s="43">
        <f t="shared" si="4"/>
        <v>0</v>
      </c>
      <c r="I29" s="43">
        <f t="shared" si="4"/>
        <v>0</v>
      </c>
      <c r="J29" s="43">
        <f t="shared" si="4"/>
        <v>0</v>
      </c>
      <c r="K29" s="43">
        <f t="shared" si="4"/>
        <v>0</v>
      </c>
      <c r="L29" s="43">
        <f t="shared" si="4"/>
        <v>0</v>
      </c>
      <c r="M29" s="43">
        <f t="shared" si="4"/>
        <v>0</v>
      </c>
      <c r="N29" s="43">
        <f t="shared" si="4"/>
        <v>0</v>
      </c>
      <c r="O29" s="43">
        <f t="shared" si="4"/>
        <v>0</v>
      </c>
      <c r="P29" s="43">
        <f t="shared" si="4"/>
        <v>0</v>
      </c>
      <c r="Q29" s="43">
        <f t="shared" si="4"/>
        <v>0</v>
      </c>
    </row>
    <row r="30" spans="1:17" ht="12.75" customHeight="1" x14ac:dyDescent="0.25">
      <c r="A30" s="1"/>
      <c r="B30" s="1"/>
      <c r="C30" s="1"/>
      <c r="D30" s="36"/>
      <c r="E30" s="43"/>
      <c r="F30" s="43"/>
      <c r="G30" s="43"/>
      <c r="H30" s="43"/>
      <c r="I30" s="43"/>
      <c r="J30" s="43"/>
      <c r="K30" s="43"/>
      <c r="L30" s="43"/>
      <c r="M30" s="43"/>
      <c r="N30" s="43"/>
      <c r="O30" s="43"/>
      <c r="P30" s="43"/>
      <c r="Q30" s="43"/>
    </row>
    <row r="31" spans="1:17" ht="12.75" customHeight="1" thickBot="1" x14ac:dyDescent="0.3">
      <c r="A31" s="1" t="s">
        <v>128</v>
      </c>
      <c r="B31" s="1"/>
      <c r="C31" s="1"/>
      <c r="D31" s="36"/>
      <c r="E31" s="47">
        <f t="shared" ref="E31:P31" si="5">E6+E29</f>
        <v>0</v>
      </c>
      <c r="F31" s="47">
        <f t="shared" si="5"/>
        <v>0</v>
      </c>
      <c r="G31" s="47">
        <f t="shared" si="5"/>
        <v>0</v>
      </c>
      <c r="H31" s="47">
        <f t="shared" si="5"/>
        <v>0</v>
      </c>
      <c r="I31" s="47">
        <f t="shared" si="5"/>
        <v>0</v>
      </c>
      <c r="J31" s="47">
        <f t="shared" si="5"/>
        <v>0</v>
      </c>
      <c r="K31" s="47">
        <f t="shared" si="5"/>
        <v>0</v>
      </c>
      <c r="L31" s="47">
        <f t="shared" si="5"/>
        <v>0</v>
      </c>
      <c r="M31" s="47">
        <f t="shared" si="5"/>
        <v>0</v>
      </c>
      <c r="N31" s="47">
        <f t="shared" si="5"/>
        <v>0</v>
      </c>
      <c r="O31" s="47">
        <f t="shared" si="5"/>
        <v>0</v>
      </c>
      <c r="P31" s="47">
        <f t="shared" si="5"/>
        <v>0</v>
      </c>
      <c r="Q31" s="47"/>
    </row>
    <row r="32" spans="1:17" ht="12.75" customHeight="1" x14ac:dyDescent="0.25">
      <c r="A32" s="1"/>
      <c r="B32" s="1"/>
      <c r="C32" s="1"/>
      <c r="D32" s="36"/>
      <c r="E32" s="43"/>
      <c r="F32" s="43"/>
      <c r="G32" s="43"/>
      <c r="H32" s="43"/>
      <c r="I32" s="43"/>
      <c r="J32" s="43"/>
      <c r="K32" s="43"/>
      <c r="L32" s="43"/>
      <c r="M32" s="43"/>
      <c r="N32" s="43"/>
      <c r="O32" s="43"/>
      <c r="P32" s="43"/>
      <c r="Q32" s="43"/>
    </row>
    <row r="33" spans="1:17" ht="12.75" customHeight="1" x14ac:dyDescent="0.25">
      <c r="A33" s="1" t="s">
        <v>130</v>
      </c>
      <c r="B33" s="1"/>
      <c r="C33" s="1"/>
      <c r="D33" s="36"/>
      <c r="E33" s="43">
        <f>IF((E31-'6. Cash Receipts-Disbursements'!$G$21)&lt;0,'6. Cash Receipts-Disbursements'!$G$21-'17. Cash Flow Statement (4)'!E31,0)</f>
        <v>0</v>
      </c>
      <c r="F33" s="43">
        <f>IF((F31-'6. Cash Receipts-Disbursements'!$G$21)&lt;0,'6. Cash Receipts-Disbursements'!$G$21-'17. Cash Flow Statement (4)'!F31,0)</f>
        <v>0</v>
      </c>
      <c r="G33" s="43">
        <f>IF((G31-'6. Cash Receipts-Disbursements'!$G$21)&lt;0,'6. Cash Receipts-Disbursements'!$G$21-'17. Cash Flow Statement (4)'!G31,0)</f>
        <v>0</v>
      </c>
      <c r="H33" s="43">
        <f>IF((H31-'6. Cash Receipts-Disbursements'!$G$21)&lt;0,'6. Cash Receipts-Disbursements'!$G$21-'17. Cash Flow Statement (4)'!H31,0)</f>
        <v>0</v>
      </c>
      <c r="I33" s="43">
        <f>IF((I31-'6. Cash Receipts-Disbursements'!$G$21)&lt;0,'6. Cash Receipts-Disbursements'!$G$21-'17. Cash Flow Statement (4)'!I31,0)</f>
        <v>0</v>
      </c>
      <c r="J33" s="43">
        <f>IF((J31-'6. Cash Receipts-Disbursements'!$G$21)&lt;0,'6. Cash Receipts-Disbursements'!$G$21-'17. Cash Flow Statement (4)'!J31,0)</f>
        <v>0</v>
      </c>
      <c r="K33" s="43">
        <f>IF((K31-'6. Cash Receipts-Disbursements'!$G$21)&lt;0,'6. Cash Receipts-Disbursements'!$G$21-'17. Cash Flow Statement (4)'!K31,0)</f>
        <v>0</v>
      </c>
      <c r="L33" s="43">
        <f>IF((L31-'6. Cash Receipts-Disbursements'!$G$21)&lt;0,'6. Cash Receipts-Disbursements'!$G$21-'17. Cash Flow Statement (4)'!L31,0)</f>
        <v>0</v>
      </c>
      <c r="M33" s="43">
        <f>IF((M31-'6. Cash Receipts-Disbursements'!$G$21)&lt;0,'6. Cash Receipts-Disbursements'!$G$21-'17. Cash Flow Statement (4)'!M31,0)</f>
        <v>0</v>
      </c>
      <c r="N33" s="43">
        <f>IF((N31-'6. Cash Receipts-Disbursements'!$G$21)&lt;0,'6. Cash Receipts-Disbursements'!$G$21-'17. Cash Flow Statement (4)'!N31,0)</f>
        <v>0</v>
      </c>
      <c r="O33" s="43">
        <f>IF((O31-'6. Cash Receipts-Disbursements'!$G$21)&lt;0,'6. Cash Receipts-Disbursements'!$G$21-'17. Cash Flow Statement (4)'!O31,0)</f>
        <v>0</v>
      </c>
      <c r="P33" s="43">
        <f>IF((P31-'6. Cash Receipts-Disbursements'!$G$21)&lt;0,'6. Cash Receipts-Disbursements'!$G$21-'17. Cash Flow Statement (4)'!P31,0)</f>
        <v>0</v>
      </c>
      <c r="Q33" s="43">
        <f>SUM(E33:P33)</f>
        <v>0</v>
      </c>
    </row>
    <row r="34" spans="1:17" ht="12.75" customHeight="1" thickBot="1" x14ac:dyDescent="0.3">
      <c r="A34" s="1"/>
      <c r="B34" s="1"/>
      <c r="C34" s="1"/>
      <c r="D34" s="36"/>
      <c r="E34" s="47"/>
      <c r="F34" s="47"/>
      <c r="G34" s="47"/>
      <c r="H34" s="47"/>
      <c r="I34" s="47"/>
      <c r="J34" s="47"/>
      <c r="K34" s="47"/>
      <c r="L34" s="47"/>
      <c r="M34" s="47"/>
      <c r="N34" s="47"/>
      <c r="O34" s="47"/>
      <c r="P34" s="47"/>
      <c r="Q34" s="47"/>
    </row>
    <row r="35" spans="1:17" ht="15.75" customHeight="1" thickBot="1" x14ac:dyDescent="0.3">
      <c r="A35" s="1" t="s">
        <v>131</v>
      </c>
      <c r="B35" s="1"/>
      <c r="C35" s="1"/>
      <c r="D35" s="36"/>
      <c r="E35" s="55">
        <f t="shared" ref="E35:P35" si="6">E31+E33</f>
        <v>0</v>
      </c>
      <c r="F35" s="55">
        <f t="shared" si="6"/>
        <v>0</v>
      </c>
      <c r="G35" s="55">
        <f t="shared" si="6"/>
        <v>0</v>
      </c>
      <c r="H35" s="55">
        <f t="shared" si="6"/>
        <v>0</v>
      </c>
      <c r="I35" s="55">
        <f t="shared" si="6"/>
        <v>0</v>
      </c>
      <c r="J35" s="55">
        <f t="shared" si="6"/>
        <v>0</v>
      </c>
      <c r="K35" s="55">
        <f t="shared" si="6"/>
        <v>0</v>
      </c>
      <c r="L35" s="55">
        <f t="shared" si="6"/>
        <v>0</v>
      </c>
      <c r="M35" s="55">
        <f t="shared" si="6"/>
        <v>0</v>
      </c>
      <c r="N35" s="55">
        <f t="shared" si="6"/>
        <v>0</v>
      </c>
      <c r="O35" s="55">
        <f t="shared" si="6"/>
        <v>0</v>
      </c>
      <c r="P35" s="55">
        <f t="shared" si="6"/>
        <v>0</v>
      </c>
      <c r="Q35" s="55"/>
    </row>
    <row r="36" spans="1:17" ht="12.75" customHeight="1" thickTop="1" x14ac:dyDescent="0.25">
      <c r="A36" s="1"/>
      <c r="B36" s="1"/>
      <c r="C36" s="1"/>
      <c r="D36" s="36"/>
      <c r="E36" s="43"/>
      <c r="F36" s="43"/>
      <c r="G36" s="43"/>
      <c r="H36" s="43"/>
      <c r="I36" s="43"/>
      <c r="J36" s="43"/>
      <c r="K36" s="43"/>
      <c r="L36" s="43"/>
      <c r="M36" s="43"/>
      <c r="N36" s="43"/>
      <c r="O36" s="43"/>
      <c r="P36" s="43"/>
      <c r="Q36" s="43"/>
    </row>
    <row r="37" spans="1:17" ht="12.75" customHeight="1" x14ac:dyDescent="0.25">
      <c r="A37" s="1"/>
      <c r="B37" s="1"/>
      <c r="C37" s="1"/>
      <c r="D37" s="36"/>
      <c r="E37" s="43"/>
      <c r="F37" s="43"/>
      <c r="G37" s="43"/>
      <c r="H37" s="43"/>
      <c r="I37" s="43"/>
      <c r="J37" s="43"/>
      <c r="K37" s="43"/>
      <c r="L37" s="43"/>
      <c r="M37" s="43"/>
      <c r="N37" s="43"/>
      <c r="O37" s="43"/>
      <c r="P37" s="43"/>
      <c r="Q37" s="43"/>
    </row>
    <row r="38" spans="1:17" ht="12.75" customHeight="1" x14ac:dyDescent="0.25">
      <c r="A38" s="1" t="s">
        <v>132</v>
      </c>
      <c r="B38" s="1"/>
      <c r="C38" s="1"/>
      <c r="D38" s="36"/>
      <c r="E38" s="91">
        <f>E33+'14. Cash Flow Statement (3)'!P38-'17. Cash Flow Statement (4)'!E25</f>
        <v>0</v>
      </c>
      <c r="F38" s="91">
        <f t="shared" ref="F38:P38" si="7">E38+F33-F25</f>
        <v>0</v>
      </c>
      <c r="G38" s="91">
        <f t="shared" si="7"/>
        <v>0</v>
      </c>
      <c r="H38" s="91">
        <f t="shared" si="7"/>
        <v>0</v>
      </c>
      <c r="I38" s="91">
        <f t="shared" si="7"/>
        <v>0</v>
      </c>
      <c r="J38" s="91">
        <f t="shared" si="7"/>
        <v>0</v>
      </c>
      <c r="K38" s="91">
        <f t="shared" si="7"/>
        <v>0</v>
      </c>
      <c r="L38" s="91">
        <f t="shared" si="7"/>
        <v>0</v>
      </c>
      <c r="M38" s="91">
        <f t="shared" si="7"/>
        <v>0</v>
      </c>
      <c r="N38" s="91">
        <f t="shared" si="7"/>
        <v>0</v>
      </c>
      <c r="O38" s="91">
        <f t="shared" si="7"/>
        <v>0</v>
      </c>
      <c r="P38" s="91">
        <f t="shared" si="7"/>
        <v>0</v>
      </c>
      <c r="Q38" s="91"/>
    </row>
    <row r="39" spans="1:17" ht="12.75" customHeight="1" x14ac:dyDescent="0.25">
      <c r="A39" s="1"/>
      <c r="B39" s="1"/>
      <c r="C39" s="1"/>
      <c r="D39" s="36"/>
      <c r="E39" s="36"/>
      <c r="F39" s="36"/>
      <c r="G39" s="36"/>
      <c r="H39" s="36"/>
      <c r="I39" s="36"/>
      <c r="J39" s="36"/>
      <c r="K39" s="36"/>
      <c r="L39" s="36"/>
      <c r="M39" s="36"/>
      <c r="N39" s="36"/>
      <c r="O39" s="36"/>
      <c r="P39" s="36"/>
      <c r="Q39" s="36"/>
    </row>
    <row r="40" spans="1:17" ht="12.75" customHeight="1" x14ac:dyDescent="0.25">
      <c r="A40" s="1"/>
      <c r="B40" s="1"/>
      <c r="C40" s="1"/>
      <c r="D40" s="36"/>
      <c r="E40" s="36"/>
      <c r="F40" s="36"/>
      <c r="G40" s="36"/>
      <c r="H40" s="36"/>
      <c r="I40" s="36"/>
      <c r="J40" s="36"/>
      <c r="K40" s="36"/>
      <c r="L40" s="36"/>
      <c r="M40" s="36"/>
      <c r="N40" s="36"/>
      <c r="O40" s="36"/>
      <c r="P40" s="36"/>
      <c r="Q40" s="36"/>
    </row>
    <row r="41" spans="1:17" ht="12.75" customHeight="1" x14ac:dyDescent="0.25">
      <c r="A41" s="1"/>
      <c r="B41" s="1"/>
      <c r="C41" s="1"/>
      <c r="D41" s="36"/>
      <c r="E41" s="36"/>
      <c r="F41" s="36"/>
      <c r="G41" s="36"/>
      <c r="H41" s="36"/>
      <c r="I41" s="36"/>
      <c r="J41" s="36"/>
      <c r="K41" s="36"/>
      <c r="L41" s="36"/>
      <c r="M41" s="36"/>
      <c r="N41" s="36"/>
      <c r="O41" s="36"/>
      <c r="P41" s="36"/>
      <c r="Q41" s="36"/>
    </row>
    <row r="42" spans="1:17" ht="12.75" customHeight="1" x14ac:dyDescent="0.25">
      <c r="A42" s="179" t="s">
        <v>322</v>
      </c>
      <c r="Q42" s="36"/>
    </row>
    <row r="43" spans="1:17" ht="12.75" customHeight="1" x14ac:dyDescent="0.2">
      <c r="Q43" s="36"/>
    </row>
    <row r="44" spans="1:17" ht="12.75" customHeight="1" x14ac:dyDescent="0.2">
      <c r="A44" s="6" t="s">
        <v>323</v>
      </c>
      <c r="E44" s="19">
        <f>'14. Cash Flow Statement (3)'!$P44+SUM('16. Income Statement (4)'!$E13:'16. Income Statement (4)'!E13)-SUM('17. Cash Flow Statement (4)'!$E11:E11)</f>
        <v>0</v>
      </c>
      <c r="F44" s="19">
        <f>'14. Cash Flow Statement (3)'!$P44+SUM('16. Income Statement (4)'!$E13:'16. Income Statement (4)'!F13)-SUM('17. Cash Flow Statement (4)'!$E11:F11)</f>
        <v>0</v>
      </c>
      <c r="G44" s="19">
        <f>'14. Cash Flow Statement (3)'!$P44+SUM('16. Income Statement (4)'!$E13:'16. Income Statement (4)'!G13)-SUM('17. Cash Flow Statement (4)'!$E11:G11)</f>
        <v>0</v>
      </c>
      <c r="H44" s="19">
        <f>'14. Cash Flow Statement (3)'!$P44+SUM('16. Income Statement (4)'!$E13:'16. Income Statement (4)'!H13)-SUM('17. Cash Flow Statement (4)'!$E11:H11)</f>
        <v>0</v>
      </c>
      <c r="I44" s="19">
        <f>'14. Cash Flow Statement (3)'!$P44+SUM('16. Income Statement (4)'!$E13:'16. Income Statement (4)'!I13)-SUM('17. Cash Flow Statement (4)'!$E11:I11)</f>
        <v>0</v>
      </c>
      <c r="J44" s="19">
        <f>'14. Cash Flow Statement (3)'!$P44+SUM('16. Income Statement (4)'!$E13:'16. Income Statement (4)'!J13)-SUM('17. Cash Flow Statement (4)'!$E11:J11)</f>
        <v>0</v>
      </c>
      <c r="K44" s="19">
        <f>'14. Cash Flow Statement (3)'!$P44+SUM('16. Income Statement (4)'!$E13:'16. Income Statement (4)'!K13)-SUM('17. Cash Flow Statement (4)'!$E11:K11)</f>
        <v>0</v>
      </c>
      <c r="L44" s="19">
        <f>'14. Cash Flow Statement (3)'!$P44+SUM('16. Income Statement (4)'!$E13:'16. Income Statement (4)'!L13)-SUM('17. Cash Flow Statement (4)'!$E11:L11)</f>
        <v>0</v>
      </c>
      <c r="M44" s="19">
        <f>'14. Cash Flow Statement (3)'!$P44+SUM('16. Income Statement (4)'!$E13:'16. Income Statement (4)'!M13)-SUM('17. Cash Flow Statement (4)'!$E11:M11)</f>
        <v>0</v>
      </c>
      <c r="N44" s="19">
        <f>'14. Cash Flow Statement (3)'!$P44+SUM('16. Income Statement (4)'!$E13:'16. Income Statement (4)'!N13)-SUM('17. Cash Flow Statement (4)'!$E11:N11)</f>
        <v>0</v>
      </c>
      <c r="O44" s="19">
        <f>'14. Cash Flow Statement (3)'!$P44+SUM('16. Income Statement (4)'!$E13:'16. Income Statement (4)'!O13)-SUM('17. Cash Flow Statement (4)'!$E11:O11)</f>
        <v>0</v>
      </c>
      <c r="P44" s="19">
        <f>'14. Cash Flow Statement (3)'!$P44+SUM('16. Income Statement (4)'!$E13:'16. Income Statement (4)'!P13)-SUM('17. Cash Flow Statement (4)'!$E11:P11)</f>
        <v>0</v>
      </c>
      <c r="Q44" s="36"/>
    </row>
    <row r="45" spans="1:17" ht="12.75" customHeight="1" x14ac:dyDescent="0.2">
      <c r="A45" s="6" t="s">
        <v>324</v>
      </c>
      <c r="E45" s="19">
        <f>'14. Cash Flow Statement (3)'!$P45+SUM('16. Income Statement (4)'!$E22:E22)-SUM('17. Cash Flow Statement (4)'!$E17:E17)</f>
        <v>0</v>
      </c>
      <c r="F45" s="19">
        <f>'14. Cash Flow Statement (3)'!$P45+SUM('16. Income Statement (4)'!$E22:F22)-SUM('17. Cash Flow Statement (4)'!$E17:F17)</f>
        <v>0</v>
      </c>
      <c r="G45" s="19">
        <f>'14. Cash Flow Statement (3)'!$P45+SUM('16. Income Statement (4)'!$E22:G22)-SUM('17. Cash Flow Statement (4)'!$E17:G17)</f>
        <v>0</v>
      </c>
      <c r="H45" s="19">
        <f>'14. Cash Flow Statement (3)'!$P45+SUM('16. Income Statement (4)'!$E22:H22)-SUM('17. Cash Flow Statement (4)'!$E17:H17)</f>
        <v>0</v>
      </c>
      <c r="I45" s="19">
        <f>'14. Cash Flow Statement (3)'!$P45+SUM('16. Income Statement (4)'!$E22:I22)-SUM('17. Cash Flow Statement (4)'!$E17:I17)</f>
        <v>0</v>
      </c>
      <c r="J45" s="19">
        <f>'14. Cash Flow Statement (3)'!$P45+SUM('16. Income Statement (4)'!$E22:J22)-SUM('17. Cash Flow Statement (4)'!$E17:J17)</f>
        <v>0</v>
      </c>
      <c r="K45" s="19">
        <f>'14. Cash Flow Statement (3)'!$P45+SUM('16. Income Statement (4)'!$E22:K22)-SUM('17. Cash Flow Statement (4)'!$E17:K17)</f>
        <v>0</v>
      </c>
      <c r="L45" s="19">
        <f>'14. Cash Flow Statement (3)'!$P45+SUM('16. Income Statement (4)'!$E22:L22)-SUM('17. Cash Flow Statement (4)'!$E17:L17)</f>
        <v>0</v>
      </c>
      <c r="M45" s="19">
        <f>'14. Cash Flow Statement (3)'!$P45+SUM('16. Income Statement (4)'!$E22:M22)-SUM('17. Cash Flow Statement (4)'!$E17:M17)</f>
        <v>0</v>
      </c>
      <c r="N45" s="19">
        <f>'14. Cash Flow Statement (3)'!$P45+SUM('16. Income Statement (4)'!$E22:N22)-SUM('17. Cash Flow Statement (4)'!$E17:N17)</f>
        <v>0</v>
      </c>
      <c r="O45" s="19">
        <f>'14. Cash Flow Statement (3)'!$P45+SUM('16. Income Statement (4)'!$E22:O22)-SUM('17. Cash Flow Statement (4)'!$E17:O17)</f>
        <v>0</v>
      </c>
      <c r="P45" s="19">
        <f>'14. Cash Flow Statement (3)'!$P45+SUM('16. Income Statement (4)'!$E22:P22)-SUM('17. Cash Flow Statement (4)'!$E17:P17)</f>
        <v>0</v>
      </c>
      <c r="Q45" s="36"/>
    </row>
    <row r="46" spans="1:17" ht="12.75" customHeight="1" x14ac:dyDescent="0.2">
      <c r="A46" s="6" t="s">
        <v>139</v>
      </c>
      <c r="E46" s="19">
        <f>'14. Cash Flow Statement (3)'!P46+'17. Cash Flow Statement (4)'!E16</f>
        <v>0</v>
      </c>
      <c r="F46" s="19">
        <f t="shared" ref="F46:P46" si="8">E46+F16</f>
        <v>0</v>
      </c>
      <c r="G46" s="19">
        <f t="shared" si="8"/>
        <v>0</v>
      </c>
      <c r="H46" s="19">
        <f t="shared" si="8"/>
        <v>0</v>
      </c>
      <c r="I46" s="19">
        <f t="shared" si="8"/>
        <v>0</v>
      </c>
      <c r="J46" s="19">
        <f t="shared" si="8"/>
        <v>0</v>
      </c>
      <c r="K46" s="19">
        <f t="shared" si="8"/>
        <v>0</v>
      </c>
      <c r="L46" s="19">
        <f t="shared" si="8"/>
        <v>0</v>
      </c>
      <c r="M46" s="19">
        <f t="shared" si="8"/>
        <v>0</v>
      </c>
      <c r="N46" s="19">
        <f t="shared" si="8"/>
        <v>0</v>
      </c>
      <c r="O46" s="19">
        <f t="shared" si="8"/>
        <v>0</v>
      </c>
      <c r="P46" s="19">
        <f t="shared" si="8"/>
        <v>0</v>
      </c>
      <c r="Q46" s="36"/>
    </row>
    <row r="47" spans="1:17" ht="12.75" customHeight="1" x14ac:dyDescent="0.2">
      <c r="Q47" s="36"/>
    </row>
    <row r="48" spans="1:17" ht="12.75" customHeight="1" x14ac:dyDescent="0.2">
      <c r="A48" s="6" t="s">
        <v>325</v>
      </c>
      <c r="E48" s="19">
        <f>E44-E45+E46</f>
        <v>0</v>
      </c>
      <c r="F48" s="19">
        <f t="shared" ref="F48:P48" si="9">F44-F45+F46</f>
        <v>0</v>
      </c>
      <c r="G48" s="19">
        <f t="shared" si="9"/>
        <v>0</v>
      </c>
      <c r="H48" s="19">
        <f t="shared" si="9"/>
        <v>0</v>
      </c>
      <c r="I48" s="19">
        <f t="shared" si="9"/>
        <v>0</v>
      </c>
      <c r="J48" s="19">
        <f t="shared" si="9"/>
        <v>0</v>
      </c>
      <c r="K48" s="19">
        <f t="shared" si="9"/>
        <v>0</v>
      </c>
      <c r="L48" s="19">
        <f t="shared" si="9"/>
        <v>0</v>
      </c>
      <c r="M48" s="19">
        <f t="shared" si="9"/>
        <v>0</v>
      </c>
      <c r="N48" s="19">
        <f t="shared" si="9"/>
        <v>0</v>
      </c>
      <c r="O48" s="19">
        <f t="shared" si="9"/>
        <v>0</v>
      </c>
      <c r="P48" s="19">
        <f t="shared" si="9"/>
        <v>0</v>
      </c>
      <c r="Q48" s="36"/>
    </row>
    <row r="49" spans="1:17" ht="12.75" customHeight="1" x14ac:dyDescent="0.2">
      <c r="Q49" s="36"/>
    </row>
    <row r="50" spans="1:17" ht="12.75" customHeight="1" x14ac:dyDescent="0.2">
      <c r="Q50" s="36"/>
    </row>
    <row r="51" spans="1:17" ht="12.75" customHeight="1" x14ac:dyDescent="0.2">
      <c r="A51" s="6" t="s">
        <v>326</v>
      </c>
      <c r="E51" s="232" t="e">
        <f>E44/AVERAGE('16. Income Statement (4)'!$E13:E13)*30</f>
        <v>#DIV/0!</v>
      </c>
      <c r="F51" s="232" t="e">
        <f>F44/AVERAGE('16. Income Statement (4)'!$E13:F13)*30</f>
        <v>#DIV/0!</v>
      </c>
      <c r="G51" s="232" t="e">
        <f>G44/AVERAGE('16. Income Statement (4)'!$E13:G13)*30</f>
        <v>#DIV/0!</v>
      </c>
      <c r="H51" s="232" t="e">
        <f>H44/AVERAGE('16. Income Statement (4)'!$E13:H13)*30</f>
        <v>#DIV/0!</v>
      </c>
      <c r="I51" s="232" t="e">
        <f>I44/AVERAGE('16. Income Statement (4)'!$E13:I13)*30</f>
        <v>#DIV/0!</v>
      </c>
      <c r="J51" s="232" t="e">
        <f>J44/AVERAGE('16. Income Statement (4)'!$E13:J13)*30</f>
        <v>#DIV/0!</v>
      </c>
      <c r="K51" s="232" t="e">
        <f>K44/AVERAGE('16. Income Statement (4)'!$E13:K13)*30</f>
        <v>#DIV/0!</v>
      </c>
      <c r="L51" s="232" t="e">
        <f>L44/AVERAGE('16. Income Statement (4)'!$E13:L13)*30</f>
        <v>#DIV/0!</v>
      </c>
      <c r="M51" s="232" t="e">
        <f>M44/AVERAGE('16. Income Statement (4)'!$E13:M13)*30</f>
        <v>#DIV/0!</v>
      </c>
      <c r="N51" s="232" t="e">
        <f>N44/AVERAGE('16. Income Statement (4)'!$E13:N13)*30</f>
        <v>#DIV/0!</v>
      </c>
      <c r="O51" s="232" t="e">
        <f>O44/AVERAGE('16. Income Statement (4)'!$E13:O13)*30</f>
        <v>#DIV/0!</v>
      </c>
      <c r="P51" s="232" t="e">
        <f>P44/AVERAGE('16. Income Statement (4)'!$E13:P13)*30</f>
        <v>#DIV/0!</v>
      </c>
    </row>
    <row r="52" spans="1:17" ht="12.75" customHeight="1" x14ac:dyDescent="0.2">
      <c r="A52" s="6" t="s">
        <v>327</v>
      </c>
      <c r="E52" s="232" t="e">
        <f>E45/AVERAGE('16. Income Statement (4)'!$E$22:E$22)*30</f>
        <v>#DIV/0!</v>
      </c>
      <c r="F52" s="232" t="e">
        <f>F45/AVERAGE('16. Income Statement (4)'!$E$22:F$22)*30</f>
        <v>#DIV/0!</v>
      </c>
      <c r="G52" s="232" t="e">
        <f>G45/AVERAGE('16. Income Statement (4)'!$E$22:G$22)*30</f>
        <v>#DIV/0!</v>
      </c>
      <c r="H52" s="232" t="e">
        <f>H45/AVERAGE('16. Income Statement (4)'!$E$22:H$22)*30</f>
        <v>#DIV/0!</v>
      </c>
      <c r="I52" s="232" t="e">
        <f>I45/AVERAGE('16. Income Statement (4)'!$E$22:I$22)*30</f>
        <v>#DIV/0!</v>
      </c>
      <c r="J52" s="232" t="e">
        <f>J45/AVERAGE('16. Income Statement (4)'!$E$22:J$22)*30</f>
        <v>#DIV/0!</v>
      </c>
      <c r="K52" s="232" t="e">
        <f>K45/AVERAGE('16. Income Statement (4)'!$E$22:K$22)*30</f>
        <v>#DIV/0!</v>
      </c>
      <c r="L52" s="232" t="e">
        <f>L45/AVERAGE('16. Income Statement (4)'!$E$22:L$22)*30</f>
        <v>#DIV/0!</v>
      </c>
      <c r="M52" s="232" t="e">
        <f>M45/AVERAGE('16. Income Statement (4)'!$E$22:M$22)*30</f>
        <v>#DIV/0!</v>
      </c>
      <c r="N52" s="232" t="e">
        <f>N45/AVERAGE('16. Income Statement (4)'!$E$22:N$22)*30</f>
        <v>#DIV/0!</v>
      </c>
      <c r="O52" s="232" t="e">
        <f>O45/AVERAGE('16. Income Statement (4)'!$E$22:O$22)*30</f>
        <v>#DIV/0!</v>
      </c>
      <c r="P52" s="232" t="e">
        <f>P45/AVERAGE('16. Income Statement (4)'!$E$22:P$22)*30</f>
        <v>#DIV/0!</v>
      </c>
      <c r="Q52" s="12"/>
    </row>
    <row r="53" spans="1:17" ht="12.75" customHeight="1" x14ac:dyDescent="0.2">
      <c r="A53" s="6" t="s">
        <v>328</v>
      </c>
      <c r="E53" s="232" t="e">
        <f>E46/AVERAGE('16. Income Statement (4)'!$E$22:E$22)*30</f>
        <v>#DIV/0!</v>
      </c>
      <c r="F53" s="232" t="e">
        <f>F46/AVERAGE('16. Income Statement (4)'!$E$22:F$22)*30</f>
        <v>#DIV/0!</v>
      </c>
      <c r="G53" s="232" t="e">
        <f>G46/AVERAGE('16. Income Statement (4)'!$E$22:G$22)*30</f>
        <v>#DIV/0!</v>
      </c>
      <c r="H53" s="232" t="e">
        <f>H46/AVERAGE('16. Income Statement (4)'!$E$22:H$22)*30</f>
        <v>#DIV/0!</v>
      </c>
      <c r="I53" s="232" t="e">
        <f>I46/AVERAGE('16. Income Statement (4)'!$E$22:I$22)*30</f>
        <v>#DIV/0!</v>
      </c>
      <c r="J53" s="232" t="e">
        <f>J46/AVERAGE('16. Income Statement (4)'!$E$22:J$22)*30</f>
        <v>#DIV/0!</v>
      </c>
      <c r="K53" s="232" t="e">
        <f>K46/AVERAGE('16. Income Statement (4)'!$E$22:K$22)*30</f>
        <v>#DIV/0!</v>
      </c>
      <c r="L53" s="232" t="e">
        <f>L46/AVERAGE('16. Income Statement (4)'!$E$22:L$22)*30</f>
        <v>#DIV/0!</v>
      </c>
      <c r="M53" s="232" t="e">
        <f>M46/AVERAGE('16. Income Statement (4)'!$E$22:M$22)*30</f>
        <v>#DIV/0!</v>
      </c>
      <c r="N53" s="232" t="e">
        <f>N46/AVERAGE('16. Income Statement (4)'!$E$22:N$22)*30</f>
        <v>#DIV/0!</v>
      </c>
      <c r="O53" s="232" t="e">
        <f>O46/AVERAGE('16. Income Statement (4)'!$E$22:O$22)*30</f>
        <v>#DIV/0!</v>
      </c>
      <c r="P53" s="232" t="e">
        <f>P46/AVERAGE('16. Income Statement (4)'!$E$22:P$22)*30</f>
        <v>#DIV/0!</v>
      </c>
      <c r="Q53" s="12"/>
    </row>
    <row r="54" spans="1:17" ht="12.75" customHeight="1" x14ac:dyDescent="0.2">
      <c r="E54" s="12"/>
      <c r="F54" s="12"/>
      <c r="G54" s="12"/>
      <c r="H54" s="12"/>
      <c r="I54" s="12"/>
      <c r="J54" s="12"/>
      <c r="K54" s="12"/>
      <c r="L54" s="12"/>
      <c r="M54" s="12"/>
      <c r="N54" s="12"/>
      <c r="O54" s="12"/>
      <c r="P54" s="12"/>
      <c r="Q54" s="12"/>
    </row>
    <row r="55" spans="1:17" ht="12.75" customHeight="1" x14ac:dyDescent="0.2">
      <c r="D55" s="7"/>
      <c r="E55" s="12"/>
      <c r="F55" s="12"/>
      <c r="G55" s="12"/>
      <c r="H55" s="12"/>
      <c r="I55" s="12"/>
      <c r="J55" s="12"/>
      <c r="K55" s="12"/>
      <c r="L55" s="12"/>
      <c r="M55" s="12"/>
      <c r="N55" s="12"/>
      <c r="O55" s="12"/>
      <c r="P55" s="12"/>
      <c r="Q55" s="12"/>
    </row>
    <row r="56" spans="1:17" ht="12.75" customHeight="1" x14ac:dyDescent="0.2">
      <c r="D56" s="7"/>
      <c r="E56" s="12"/>
      <c r="F56" s="12"/>
      <c r="G56" s="12"/>
      <c r="H56" s="12"/>
      <c r="I56" s="12"/>
      <c r="J56" s="12"/>
      <c r="K56" s="12"/>
      <c r="L56" s="12"/>
      <c r="M56" s="12"/>
      <c r="N56" s="12"/>
      <c r="O56" s="12"/>
      <c r="P56" s="12"/>
      <c r="Q56" s="12"/>
    </row>
    <row r="57" spans="1:17" ht="12.75" customHeight="1" x14ac:dyDescent="0.2">
      <c r="D57" s="7"/>
      <c r="E57" s="12"/>
      <c r="F57" s="12"/>
      <c r="G57" s="12"/>
      <c r="H57" s="12"/>
      <c r="I57" s="12"/>
      <c r="J57" s="12"/>
      <c r="K57" s="12"/>
      <c r="L57" s="12"/>
      <c r="M57" s="12"/>
      <c r="N57" s="12"/>
      <c r="O57" s="12"/>
      <c r="P57" s="12"/>
      <c r="Q57" s="12"/>
    </row>
    <row r="58" spans="1:17" ht="12.75" customHeight="1" x14ac:dyDescent="0.2">
      <c r="D58" s="7"/>
      <c r="E58" s="12"/>
      <c r="F58" s="12"/>
      <c r="G58" s="12"/>
      <c r="H58" s="12"/>
      <c r="I58" s="12"/>
      <c r="J58" s="12"/>
      <c r="K58" s="12"/>
      <c r="L58" s="12"/>
      <c r="M58" s="12"/>
      <c r="N58" s="12"/>
      <c r="O58" s="12"/>
      <c r="P58" s="12"/>
      <c r="Q58" s="12"/>
    </row>
    <row r="59" spans="1:17" ht="12.75" customHeight="1" x14ac:dyDescent="0.2">
      <c r="D59" s="7"/>
      <c r="E59" s="12"/>
      <c r="F59" s="12"/>
      <c r="G59" s="12"/>
      <c r="H59" s="12"/>
      <c r="I59" s="12"/>
      <c r="J59" s="12"/>
      <c r="K59" s="12"/>
      <c r="L59" s="12"/>
      <c r="M59" s="12"/>
      <c r="N59" s="12"/>
      <c r="O59" s="12"/>
      <c r="P59" s="12"/>
      <c r="Q59" s="12"/>
    </row>
    <row r="60" spans="1:17" ht="12.75" customHeight="1" x14ac:dyDescent="0.2">
      <c r="E60" s="12"/>
      <c r="F60" s="12"/>
      <c r="G60" s="12"/>
      <c r="H60" s="12"/>
      <c r="I60" s="12"/>
      <c r="J60" s="12"/>
      <c r="K60" s="12"/>
      <c r="L60" s="12"/>
      <c r="M60" s="12"/>
      <c r="N60" s="12"/>
      <c r="O60" s="12"/>
      <c r="P60" s="12"/>
      <c r="Q60" s="12"/>
    </row>
    <row r="61" spans="1:17" ht="12.75" customHeight="1" x14ac:dyDescent="0.2">
      <c r="E61" s="12"/>
      <c r="F61" s="12"/>
      <c r="G61" s="12"/>
      <c r="H61" s="12"/>
      <c r="I61" s="12"/>
      <c r="J61" s="12"/>
      <c r="K61" s="12"/>
      <c r="L61" s="12"/>
      <c r="M61" s="12"/>
      <c r="N61" s="12"/>
      <c r="O61" s="12"/>
      <c r="P61" s="12"/>
      <c r="Q61" s="12"/>
    </row>
    <row r="62" spans="1:17" ht="12.75" customHeight="1" x14ac:dyDescent="0.2">
      <c r="E62" s="12"/>
      <c r="F62" s="12"/>
      <c r="G62" s="12"/>
      <c r="H62" s="12"/>
      <c r="I62" s="12"/>
      <c r="J62" s="12"/>
      <c r="K62" s="12"/>
      <c r="L62" s="12"/>
      <c r="M62" s="12"/>
      <c r="N62" s="12"/>
      <c r="O62" s="12"/>
      <c r="P62" s="12"/>
      <c r="Q62" s="12"/>
    </row>
    <row r="63" spans="1:17" ht="12.75" customHeight="1" x14ac:dyDescent="0.2">
      <c r="E63" s="12"/>
      <c r="F63" s="12"/>
      <c r="G63" s="12"/>
      <c r="H63" s="12"/>
      <c r="I63" s="12"/>
      <c r="J63" s="12"/>
      <c r="K63" s="12"/>
      <c r="L63" s="12"/>
      <c r="M63" s="12"/>
      <c r="N63" s="12"/>
      <c r="O63" s="12"/>
      <c r="P63" s="12"/>
      <c r="Q63" s="12"/>
    </row>
    <row r="64" spans="1:17"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sheetData>
  <sheetProtection sheet="1" objects="1" scenarios="1"/>
  <phoneticPr fontId="4" type="noConversion"/>
  <pageMargins left="0.75" right="0.75" top="1" bottom="1" header="0.5" footer="0.5"/>
  <pageSetup scale="63" orientation="landscape" blackAndWhite="1" horizontalDpi="300" verticalDpi="300"/>
  <headerFooter>
    <oddHeader>&amp;R&amp;K000000&amp;A_x000D_&amp;D_x000D_&amp;T</oddHeader>
    <oddFooter>&amp;L&amp;F&amp;RPage &amp;P of &amp;N</oddFooter>
  </headerFooter>
  <colBreaks count="1" manualBreakCount="1">
    <brk id="17" max="1048575" man="1"/>
  </colBreak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6"/>
  <sheetViews>
    <sheetView showGridLines="0" zoomScale="125" zoomScaleNormal="125" zoomScalePageLayoutView="125" workbookViewId="0">
      <selection activeCell="L18" sqref="L18"/>
    </sheetView>
  </sheetViews>
  <sheetFormatPr defaultColWidth="8.875" defaultRowHeight="11.4" x14ac:dyDescent="0.2"/>
  <cols>
    <col min="1" max="2" width="3" style="6" customWidth="1"/>
    <col min="3" max="3" width="13.75" style="6" customWidth="1"/>
    <col min="4" max="4" width="22.75" customWidth="1"/>
    <col min="5" max="5" width="4.75" customWidth="1"/>
    <col min="6" max="6" width="13.75" customWidth="1"/>
    <col min="7" max="7" width="4.75" customWidth="1"/>
    <col min="8" max="8" width="4.25" customWidth="1"/>
    <col min="9" max="9" width="13.75" customWidth="1"/>
    <col min="10" max="10" width="8.75" customWidth="1"/>
    <col min="11" max="17" width="10.75" customWidth="1"/>
    <col min="18" max="18" width="15.75" customWidth="1"/>
  </cols>
  <sheetData>
    <row r="1" spans="1:18" ht="15.6" x14ac:dyDescent="0.3">
      <c r="A1" s="5" t="str">
        <f>'1. Required Start-Up Funds'!A1</f>
        <v>SCORE Financial Template</v>
      </c>
    </row>
    <row r="2" spans="1:18" ht="15.6" x14ac:dyDescent="0.3">
      <c r="A2" s="5" t="s">
        <v>283</v>
      </c>
    </row>
    <row r="3" spans="1:18" ht="12.75" customHeight="1" thickBot="1" x14ac:dyDescent="0.3">
      <c r="A3" s="1"/>
      <c r="B3" s="1"/>
      <c r="C3" s="1"/>
      <c r="D3" s="36"/>
      <c r="E3" s="88"/>
      <c r="F3" s="38" t="s">
        <v>194</v>
      </c>
      <c r="G3" s="89"/>
      <c r="H3" s="88"/>
      <c r="I3" s="38" t="s">
        <v>284</v>
      </c>
      <c r="J3" s="89"/>
      <c r="K3" s="88"/>
      <c r="L3" s="88"/>
      <c r="M3" s="88"/>
      <c r="N3" s="88"/>
      <c r="O3" s="88"/>
      <c r="P3" s="88"/>
      <c r="Q3" s="13"/>
      <c r="R3" s="13"/>
    </row>
    <row r="4" spans="1:18" ht="12.75" customHeight="1" thickTop="1" x14ac:dyDescent="0.25">
      <c r="A4" s="90"/>
      <c r="B4" s="90"/>
      <c r="C4" s="90"/>
      <c r="D4" s="87"/>
      <c r="E4" s="87"/>
      <c r="F4" s="87"/>
      <c r="G4" s="87"/>
      <c r="H4" s="87"/>
      <c r="I4" s="87"/>
      <c r="J4" s="87"/>
      <c r="K4" s="87"/>
      <c r="L4" s="87"/>
      <c r="M4" s="87"/>
      <c r="N4" s="87"/>
      <c r="O4" s="87"/>
      <c r="P4" s="87"/>
      <c r="Q4" s="15"/>
      <c r="R4" s="15"/>
    </row>
    <row r="5" spans="1:18" ht="12.75" customHeight="1" x14ac:dyDescent="0.25">
      <c r="A5" s="90" t="s">
        <v>135</v>
      </c>
      <c r="B5" s="90"/>
      <c r="C5" s="90"/>
      <c r="D5" s="87"/>
      <c r="E5" s="87"/>
      <c r="F5" s="91"/>
      <c r="G5" s="91"/>
      <c r="H5" s="91"/>
      <c r="I5" s="91"/>
      <c r="J5" s="87"/>
      <c r="K5" s="87"/>
      <c r="L5" s="87"/>
      <c r="M5" s="87"/>
      <c r="N5" s="87"/>
      <c r="O5" s="87"/>
      <c r="P5" s="87"/>
      <c r="Q5" s="15"/>
      <c r="R5" s="15"/>
    </row>
    <row r="6" spans="1:18" ht="12.75" customHeight="1" x14ac:dyDescent="0.25">
      <c r="A6" s="90"/>
      <c r="B6" s="90" t="s">
        <v>136</v>
      </c>
      <c r="C6" s="90"/>
      <c r="D6" s="87"/>
      <c r="E6" s="87"/>
      <c r="F6" s="91"/>
      <c r="G6" s="91"/>
      <c r="H6" s="91"/>
      <c r="I6" s="91"/>
      <c r="J6" s="87"/>
      <c r="K6" s="87"/>
      <c r="L6" s="87"/>
      <c r="M6" s="87"/>
      <c r="N6" s="87"/>
      <c r="O6" s="87"/>
      <c r="P6" s="87"/>
      <c r="Q6" s="15"/>
      <c r="R6" s="15"/>
    </row>
    <row r="7" spans="1:18" ht="12.75" customHeight="1" x14ac:dyDescent="0.25">
      <c r="A7" s="90"/>
      <c r="B7" s="90"/>
      <c r="C7" s="90" t="s">
        <v>137</v>
      </c>
      <c r="D7" s="87"/>
      <c r="E7" s="87"/>
      <c r="F7" s="91">
        <f>'15. Balance Sheet (3)'!I7</f>
        <v>0</v>
      </c>
      <c r="G7" s="91"/>
      <c r="H7" s="91"/>
      <c r="I7" s="91">
        <f>'17. Cash Flow Statement (4)'!P35</f>
        <v>0</v>
      </c>
      <c r="J7" s="87"/>
      <c r="K7" s="87"/>
      <c r="L7" s="92"/>
      <c r="M7" s="87"/>
      <c r="N7" s="87"/>
      <c r="O7" s="87"/>
      <c r="P7" s="87"/>
      <c r="Q7" s="15"/>
      <c r="R7" s="15"/>
    </row>
    <row r="8" spans="1:18" ht="12.75" customHeight="1" x14ac:dyDescent="0.25">
      <c r="A8" s="90"/>
      <c r="B8" s="90"/>
      <c r="C8" s="90" t="s">
        <v>117</v>
      </c>
      <c r="D8" s="87"/>
      <c r="E8" s="87"/>
      <c r="F8" s="91">
        <f>'15. Balance Sheet (3)'!I8</f>
        <v>0</v>
      </c>
      <c r="G8" s="91"/>
      <c r="H8" s="91"/>
      <c r="I8" s="91">
        <f>F8+'16. Income Statement (4)'!Q13-'17. Cash Flow Statement (4)'!Q11</f>
        <v>0</v>
      </c>
      <c r="J8" s="87"/>
      <c r="K8" s="87"/>
      <c r="L8" s="92"/>
      <c r="M8" s="87"/>
      <c r="N8" s="87"/>
      <c r="O8" s="87"/>
      <c r="P8" s="87"/>
      <c r="Q8" s="15"/>
      <c r="R8" s="15"/>
    </row>
    <row r="9" spans="1:18" ht="12.75" customHeight="1" x14ac:dyDescent="0.25">
      <c r="A9" s="90"/>
      <c r="B9" s="90"/>
      <c r="C9" s="90" t="s">
        <v>139</v>
      </c>
      <c r="D9" s="87"/>
      <c r="E9" s="87"/>
      <c r="F9" s="91">
        <f>'15. Balance Sheet (3)'!I9</f>
        <v>0</v>
      </c>
      <c r="G9" s="91"/>
      <c r="H9" s="91"/>
      <c r="I9" s="91">
        <f>F9+'17. Cash Flow Statement (4)'!Q16</f>
        <v>0</v>
      </c>
      <c r="J9" s="87"/>
      <c r="K9" s="87"/>
      <c r="L9" s="92"/>
      <c r="M9" s="87"/>
      <c r="N9" s="87"/>
      <c r="O9" s="87"/>
      <c r="P9" s="87"/>
      <c r="Q9" s="15"/>
      <c r="R9" s="15"/>
    </row>
    <row r="10" spans="1:18" ht="12.75" customHeight="1" x14ac:dyDescent="0.25">
      <c r="A10" s="90"/>
      <c r="B10" s="90"/>
      <c r="C10" s="90" t="s">
        <v>140</v>
      </c>
      <c r="D10" s="87"/>
      <c r="E10" s="87"/>
      <c r="F10" s="91">
        <f>'15. Balance Sheet (3)'!I10</f>
        <v>0</v>
      </c>
      <c r="G10" s="91"/>
      <c r="H10" s="91"/>
      <c r="I10" s="91">
        <f>F10</f>
        <v>0</v>
      </c>
      <c r="J10" s="87"/>
      <c r="K10" s="87"/>
      <c r="L10" s="87"/>
      <c r="M10" s="87"/>
      <c r="N10" s="87"/>
      <c r="O10" s="87"/>
      <c r="P10" s="87"/>
      <c r="Q10" s="15"/>
      <c r="R10" s="15"/>
    </row>
    <row r="11" spans="1:18" ht="12.75" customHeight="1" thickBot="1" x14ac:dyDescent="0.3">
      <c r="A11" s="90"/>
      <c r="B11" s="90"/>
      <c r="C11" s="90" t="s">
        <v>141</v>
      </c>
      <c r="D11" s="87"/>
      <c r="E11" s="87"/>
      <c r="F11" s="47">
        <f>'15. Balance Sheet (3)'!I11</f>
        <v>0</v>
      </c>
      <c r="G11" s="91"/>
      <c r="H11" s="91"/>
      <c r="I11" s="47">
        <f>F11</f>
        <v>0</v>
      </c>
      <c r="J11" s="87"/>
      <c r="K11" s="87"/>
      <c r="L11" s="87"/>
      <c r="M11" s="87"/>
      <c r="N11" s="87"/>
      <c r="O11" s="87"/>
      <c r="P11" s="87"/>
      <c r="Q11" s="15"/>
      <c r="R11" s="15"/>
    </row>
    <row r="12" spans="1:18" ht="12.75" customHeight="1" x14ac:dyDescent="0.25">
      <c r="A12" s="90"/>
      <c r="B12" s="90" t="s">
        <v>142</v>
      </c>
      <c r="C12" s="90"/>
      <c r="D12" s="87"/>
      <c r="E12" s="91"/>
      <c r="F12" s="91">
        <f>SUM(F7:F11)</f>
        <v>0</v>
      </c>
      <c r="G12" s="91"/>
      <c r="H12" s="91"/>
      <c r="I12" s="91">
        <f>SUM(I7:I11)</f>
        <v>0</v>
      </c>
      <c r="J12" s="91"/>
      <c r="K12" s="91"/>
      <c r="L12" s="91"/>
      <c r="M12" s="91"/>
      <c r="N12" s="91"/>
      <c r="O12" s="91"/>
      <c r="P12" s="91"/>
      <c r="Q12" s="16"/>
      <c r="R12" s="16"/>
    </row>
    <row r="13" spans="1:18" ht="12.75" customHeight="1" x14ac:dyDescent="0.25">
      <c r="A13" s="90"/>
      <c r="B13" s="1"/>
      <c r="C13" s="1"/>
      <c r="D13" s="87"/>
      <c r="E13" s="91"/>
      <c r="F13" s="91"/>
      <c r="G13" s="91"/>
      <c r="H13" s="91"/>
      <c r="I13" s="91"/>
      <c r="J13" s="91"/>
      <c r="K13" s="91"/>
      <c r="L13" s="91"/>
      <c r="M13" s="91"/>
      <c r="N13" s="91"/>
      <c r="O13" s="91"/>
      <c r="P13" s="91"/>
      <c r="Q13" s="16"/>
      <c r="R13" s="16"/>
    </row>
    <row r="14" spans="1:18" ht="12.75" customHeight="1" x14ac:dyDescent="0.25">
      <c r="A14" s="90"/>
      <c r="B14" s="1" t="s">
        <v>5</v>
      </c>
      <c r="C14" s="90"/>
      <c r="D14" s="87"/>
      <c r="E14" s="92"/>
      <c r="F14" s="91"/>
      <c r="G14" s="91"/>
      <c r="H14" s="91"/>
      <c r="I14" s="91"/>
      <c r="J14" s="92"/>
      <c r="K14" s="92"/>
      <c r="L14" s="92"/>
      <c r="M14" s="92"/>
      <c r="N14" s="92"/>
      <c r="O14" s="92"/>
      <c r="P14" s="92"/>
      <c r="Q14" s="17"/>
      <c r="R14" s="17"/>
    </row>
    <row r="15" spans="1:18" ht="12.75" customHeight="1" x14ac:dyDescent="0.25">
      <c r="A15" s="90"/>
      <c r="B15" s="90"/>
      <c r="C15" s="90" t="str">
        <f>'1. Required Start-Up Funds'!C8</f>
        <v>Real Estate-Land</v>
      </c>
      <c r="D15" s="87"/>
      <c r="E15" s="92"/>
      <c r="F15" s="91">
        <f>'15. Balance Sheet (3)'!I15</f>
        <v>0</v>
      </c>
      <c r="G15" s="91"/>
      <c r="H15" s="91"/>
      <c r="I15" s="91">
        <f t="shared" ref="I15:I20" si="0">F15</f>
        <v>0</v>
      </c>
      <c r="J15" s="92"/>
      <c r="K15" s="92"/>
      <c r="L15" s="92"/>
      <c r="M15" s="92"/>
      <c r="N15" s="92"/>
      <c r="O15" s="92"/>
      <c r="P15" s="92"/>
      <c r="Q15" s="17"/>
      <c r="R15" s="17"/>
    </row>
    <row r="16" spans="1:18" ht="12.75" customHeight="1" x14ac:dyDescent="0.25">
      <c r="A16" s="90"/>
      <c r="B16" s="90"/>
      <c r="C16" s="90" t="str">
        <f>'1. Required Start-Up Funds'!C9</f>
        <v>Buildings</v>
      </c>
      <c r="D16" s="87"/>
      <c r="E16" s="91"/>
      <c r="F16" s="91">
        <f>'15. Balance Sheet (3)'!I16</f>
        <v>0</v>
      </c>
      <c r="G16" s="91"/>
      <c r="H16" s="91"/>
      <c r="I16" s="91">
        <f t="shared" si="0"/>
        <v>0</v>
      </c>
      <c r="J16" s="91"/>
      <c r="K16" s="91"/>
      <c r="L16" s="92"/>
      <c r="M16" s="91"/>
      <c r="N16" s="91"/>
      <c r="O16" s="91"/>
      <c r="P16" s="91"/>
      <c r="Q16" s="16"/>
      <c r="R16" s="16"/>
    </row>
    <row r="17" spans="1:18" ht="12.75" customHeight="1" x14ac:dyDescent="0.25">
      <c r="A17" s="90"/>
      <c r="B17" s="90"/>
      <c r="C17" s="90" t="str">
        <f>'1. Required Start-Up Funds'!C10</f>
        <v>Leasehold Improvements</v>
      </c>
      <c r="D17" s="87"/>
      <c r="E17" s="91"/>
      <c r="F17" s="91">
        <f>'15. Balance Sheet (3)'!I17</f>
        <v>0</v>
      </c>
      <c r="G17" s="91"/>
      <c r="H17" s="91"/>
      <c r="I17" s="91">
        <f t="shared" si="0"/>
        <v>0</v>
      </c>
      <c r="J17" s="91"/>
      <c r="K17" s="91"/>
      <c r="L17" s="92"/>
      <c r="M17" s="91"/>
      <c r="N17" s="91"/>
      <c r="O17" s="91"/>
      <c r="P17" s="91"/>
      <c r="Q17" s="16"/>
      <c r="R17" s="16"/>
    </row>
    <row r="18" spans="1:18" ht="12.75" customHeight="1" x14ac:dyDescent="0.25">
      <c r="A18" s="90"/>
      <c r="B18" s="90"/>
      <c r="C18" s="90" t="str">
        <f>'1. Required Start-Up Funds'!C11</f>
        <v>Equipment</v>
      </c>
      <c r="D18" s="87"/>
      <c r="E18" s="92"/>
      <c r="F18" s="91">
        <f>'15. Balance Sheet (3)'!I18</f>
        <v>0</v>
      </c>
      <c r="G18" s="91"/>
      <c r="H18" s="91"/>
      <c r="I18" s="91">
        <f t="shared" si="0"/>
        <v>0</v>
      </c>
      <c r="J18" s="92"/>
      <c r="K18" s="92"/>
      <c r="L18" s="92"/>
      <c r="M18" s="92"/>
      <c r="N18" s="92"/>
      <c r="O18" s="92"/>
      <c r="P18" s="92"/>
      <c r="Q18" s="17"/>
      <c r="R18" s="17"/>
    </row>
    <row r="19" spans="1:18" ht="12.75" customHeight="1" x14ac:dyDescent="0.25">
      <c r="A19" s="90"/>
      <c r="B19" s="90"/>
      <c r="C19" s="90" t="str">
        <f>'1. Required Start-Up Funds'!C12</f>
        <v>Furniture and Fixtures</v>
      </c>
      <c r="D19" s="87"/>
      <c r="E19" s="92"/>
      <c r="F19" s="91">
        <f>'15. Balance Sheet (3)'!I19</f>
        <v>0</v>
      </c>
      <c r="G19" s="91"/>
      <c r="H19" s="91"/>
      <c r="I19" s="91">
        <f t="shared" si="0"/>
        <v>0</v>
      </c>
      <c r="J19" s="92"/>
      <c r="K19" s="92"/>
      <c r="L19" s="92"/>
      <c r="M19" s="92"/>
      <c r="N19" s="92"/>
      <c r="O19" s="92"/>
      <c r="P19" s="92"/>
      <c r="Q19" s="17"/>
      <c r="R19" s="17"/>
    </row>
    <row r="20" spans="1:18" ht="12.75" customHeight="1" x14ac:dyDescent="0.25">
      <c r="A20" s="90"/>
      <c r="B20" s="90"/>
      <c r="C20" s="90" t="str">
        <f>'1. Required Start-Up Funds'!C13</f>
        <v>Vehicles</v>
      </c>
      <c r="D20" s="87"/>
      <c r="E20" s="92"/>
      <c r="F20" s="91">
        <f>'15. Balance Sheet (3)'!I20</f>
        <v>0</v>
      </c>
      <c r="G20" s="91"/>
      <c r="H20" s="91"/>
      <c r="I20" s="91">
        <f t="shared" si="0"/>
        <v>0</v>
      </c>
      <c r="J20" s="92"/>
      <c r="K20" s="92"/>
      <c r="L20" s="92"/>
      <c r="M20" s="92"/>
      <c r="N20" s="92"/>
      <c r="O20" s="92"/>
      <c r="P20" s="92"/>
      <c r="Q20" s="17"/>
      <c r="R20" s="17"/>
    </row>
    <row r="21" spans="1:18" ht="12.75" customHeight="1" thickBot="1" x14ac:dyDescent="0.3">
      <c r="A21" s="90"/>
      <c r="B21" s="90"/>
      <c r="C21" s="90" t="str">
        <f>'1. Required Start-Up Funds'!C14</f>
        <v>Other Fixed Assets</v>
      </c>
      <c r="D21" s="87"/>
      <c r="E21" s="91"/>
      <c r="F21" s="47">
        <f>'15. Balance Sheet (3)'!I21</f>
        <v>0</v>
      </c>
      <c r="G21" s="91"/>
      <c r="H21" s="91"/>
      <c r="I21" s="47">
        <f>F21+'17. Cash Flow Statement (4)'!Q15</f>
        <v>0</v>
      </c>
      <c r="J21" s="91"/>
      <c r="K21" s="91"/>
      <c r="L21" s="92"/>
      <c r="M21" s="91"/>
      <c r="N21" s="91"/>
      <c r="O21" s="91"/>
      <c r="P21" s="91"/>
      <c r="Q21" s="16"/>
      <c r="R21" s="16"/>
    </row>
    <row r="22" spans="1:18" ht="12.75" customHeight="1" x14ac:dyDescent="0.25">
      <c r="A22" s="90"/>
      <c r="B22" s="90" t="s">
        <v>12</v>
      </c>
      <c r="C22" s="90"/>
      <c r="D22" s="87"/>
      <c r="E22" s="91"/>
      <c r="F22" s="91">
        <f>SUM(F15:F21)</f>
        <v>0</v>
      </c>
      <c r="G22" s="91"/>
      <c r="H22" s="91"/>
      <c r="I22" s="91">
        <f>SUM(I15:I21)</f>
        <v>0</v>
      </c>
      <c r="J22" s="91"/>
      <c r="K22" s="91"/>
      <c r="L22" s="91"/>
      <c r="M22" s="91"/>
      <c r="N22" s="91"/>
      <c r="O22" s="91"/>
      <c r="P22" s="91"/>
      <c r="Q22" s="16"/>
      <c r="R22" s="16"/>
    </row>
    <row r="23" spans="1:18" ht="12.75" customHeight="1" x14ac:dyDescent="0.25">
      <c r="A23" s="90"/>
      <c r="B23" s="90"/>
      <c r="C23" s="90"/>
      <c r="D23" s="87"/>
      <c r="E23" s="92"/>
      <c r="F23" s="91"/>
      <c r="G23" s="91"/>
      <c r="H23" s="91"/>
      <c r="I23" s="91"/>
      <c r="J23" s="92"/>
      <c r="K23" s="92"/>
      <c r="L23" s="92"/>
      <c r="M23" s="92"/>
      <c r="N23" s="92"/>
      <c r="O23" s="92"/>
      <c r="P23" s="92"/>
      <c r="Q23" s="17"/>
      <c r="R23" s="17"/>
    </row>
    <row r="24" spans="1:18" ht="12.75" customHeight="1" x14ac:dyDescent="0.25">
      <c r="A24" s="1"/>
      <c r="B24" s="1" t="s">
        <v>143</v>
      </c>
      <c r="C24" s="1"/>
      <c r="D24" s="36"/>
      <c r="E24" s="87"/>
      <c r="F24" s="91">
        <f>'15. Balance Sheet (3)'!I24</f>
        <v>0</v>
      </c>
      <c r="G24" s="91"/>
      <c r="H24" s="91"/>
      <c r="I24" s="91">
        <f>F24+'16. Income Statement (4)'!Q60</f>
        <v>0</v>
      </c>
      <c r="J24" s="87"/>
      <c r="K24" s="87"/>
      <c r="L24" s="92"/>
      <c r="M24" s="87"/>
      <c r="N24" s="87"/>
      <c r="O24" s="87"/>
      <c r="P24" s="87"/>
      <c r="Q24" s="15"/>
      <c r="R24" s="15"/>
    </row>
    <row r="25" spans="1:18" ht="12.75" customHeight="1" thickBot="1" x14ac:dyDescent="0.3">
      <c r="A25" s="1"/>
      <c r="B25" s="1"/>
      <c r="C25" s="1"/>
      <c r="D25" s="36"/>
      <c r="E25" s="87"/>
      <c r="F25" s="47"/>
      <c r="G25" s="91"/>
      <c r="H25" s="91"/>
      <c r="I25" s="47"/>
      <c r="J25" s="87"/>
      <c r="K25" s="87"/>
      <c r="L25" s="87"/>
      <c r="M25" s="87"/>
      <c r="N25" s="87"/>
      <c r="O25" s="87"/>
      <c r="P25" s="87"/>
      <c r="Q25" s="15"/>
      <c r="R25" s="15"/>
    </row>
    <row r="26" spans="1:18" ht="15.75" customHeight="1" thickBot="1" x14ac:dyDescent="0.3">
      <c r="A26" s="1" t="s">
        <v>144</v>
      </c>
      <c r="B26" s="1"/>
      <c r="C26" s="1"/>
      <c r="D26" s="36"/>
      <c r="E26" s="87"/>
      <c r="F26" s="55">
        <f>INT(F12+F22-F24)</f>
        <v>0</v>
      </c>
      <c r="G26" s="91"/>
      <c r="H26" s="91"/>
      <c r="I26" s="55">
        <f>INT(I12+I22-I24)</f>
        <v>0</v>
      </c>
      <c r="J26" s="87"/>
      <c r="K26" s="87"/>
      <c r="L26" s="87"/>
      <c r="M26" s="87"/>
      <c r="N26" s="87"/>
      <c r="O26" s="87"/>
      <c r="P26" s="87"/>
      <c r="Q26" s="15"/>
      <c r="R26" s="15"/>
    </row>
    <row r="27" spans="1:18" ht="12.75" customHeight="1" thickTop="1" x14ac:dyDescent="0.25">
      <c r="A27" s="1"/>
      <c r="B27" s="1"/>
      <c r="C27" s="1"/>
      <c r="D27" s="36"/>
      <c r="E27" s="87"/>
      <c r="F27" s="91"/>
      <c r="G27" s="91"/>
      <c r="H27" s="91"/>
      <c r="I27" s="91"/>
      <c r="J27" s="87"/>
      <c r="K27" s="87"/>
      <c r="L27" s="87"/>
      <c r="M27" s="87"/>
      <c r="N27" s="87"/>
      <c r="O27" s="87"/>
      <c r="P27" s="87"/>
      <c r="Q27" s="15"/>
      <c r="R27" s="15"/>
    </row>
    <row r="28" spans="1:18" ht="12.75" customHeight="1" x14ac:dyDescent="0.25">
      <c r="A28" s="1" t="s">
        <v>145</v>
      </c>
      <c r="B28" s="1"/>
      <c r="C28" s="1"/>
      <c r="D28" s="36"/>
      <c r="E28" s="87"/>
      <c r="F28" s="91"/>
      <c r="G28" s="91"/>
      <c r="H28" s="91"/>
      <c r="I28" s="91"/>
      <c r="J28" s="87"/>
      <c r="K28" s="87"/>
      <c r="L28" s="87"/>
      <c r="M28" s="87"/>
      <c r="N28" s="87"/>
      <c r="O28" s="87"/>
      <c r="P28" s="87"/>
      <c r="Q28" s="15"/>
      <c r="R28" s="15"/>
    </row>
    <row r="29" spans="1:18" ht="12.75" customHeight="1" x14ac:dyDescent="0.25">
      <c r="A29" s="1"/>
      <c r="B29" s="1" t="s">
        <v>149</v>
      </c>
      <c r="C29" s="1"/>
      <c r="D29" s="36"/>
      <c r="E29" s="87"/>
      <c r="F29" s="91"/>
      <c r="G29" s="91"/>
      <c r="H29" s="91"/>
      <c r="I29" s="91"/>
      <c r="J29" s="87"/>
      <c r="K29" s="87"/>
      <c r="L29" s="87"/>
      <c r="M29" s="87"/>
      <c r="N29" s="87"/>
      <c r="O29" s="87"/>
      <c r="P29" s="87"/>
      <c r="Q29" s="15"/>
      <c r="R29" s="15"/>
    </row>
    <row r="30" spans="1:18" ht="12.75" customHeight="1" x14ac:dyDescent="0.25">
      <c r="A30" s="1"/>
      <c r="B30" s="1"/>
      <c r="C30" s="1" t="s">
        <v>146</v>
      </c>
      <c r="D30" s="36"/>
      <c r="E30" s="91"/>
      <c r="F30" s="91">
        <f>'15. Balance Sheet (3)'!I30</f>
        <v>0</v>
      </c>
      <c r="G30" s="91"/>
      <c r="H30" s="91"/>
      <c r="I30" s="91">
        <f>F30+'16. Income Statement (4)'!Q22-'17. Cash Flow Statement (4)'!Q17</f>
        <v>0</v>
      </c>
      <c r="J30" s="91"/>
      <c r="K30" s="91"/>
      <c r="L30" s="92"/>
      <c r="M30" s="91"/>
      <c r="N30" s="91"/>
      <c r="O30" s="91"/>
      <c r="P30" s="91"/>
      <c r="Q30" s="16"/>
      <c r="R30" s="16"/>
    </row>
    <row r="31" spans="1:18" ht="12.75" customHeight="1" x14ac:dyDescent="0.25">
      <c r="A31" s="1"/>
      <c r="B31" s="1"/>
      <c r="C31" s="1" t="s">
        <v>147</v>
      </c>
      <c r="D31" s="36"/>
      <c r="E31" s="92"/>
      <c r="F31" s="91">
        <f>'15. Balance Sheet (3)'!I31</f>
        <v>0</v>
      </c>
      <c r="G31" s="91"/>
      <c r="H31" s="91"/>
      <c r="I31" s="91">
        <f>'26. Amoritization Schedule'!R27+'7. Beginning Balance Sheet'!F36</f>
        <v>0</v>
      </c>
      <c r="J31" s="92"/>
      <c r="K31" s="92"/>
      <c r="L31" s="92"/>
      <c r="M31" s="92"/>
      <c r="N31" s="92"/>
      <c r="O31" s="92"/>
      <c r="P31" s="92"/>
      <c r="Q31" s="17"/>
      <c r="R31" s="15"/>
    </row>
    <row r="32" spans="1:18" ht="12.75" customHeight="1" x14ac:dyDescent="0.25">
      <c r="A32" s="1"/>
      <c r="B32" s="1"/>
      <c r="C32" s="1" t="s">
        <v>148</v>
      </c>
      <c r="D32" s="36"/>
      <c r="E32" s="87"/>
      <c r="F32" s="91">
        <f>'15. Balance Sheet (3)'!I32</f>
        <v>0</v>
      </c>
      <c r="G32" s="91"/>
      <c r="H32" s="91"/>
      <c r="I32" s="91">
        <f>'26. Amoritization Schedule'!R54+'7. Beginning Balance Sheet'!F37</f>
        <v>0</v>
      </c>
      <c r="J32" s="87"/>
      <c r="K32" s="87"/>
      <c r="L32" s="92"/>
      <c r="M32" s="87"/>
      <c r="N32" s="87"/>
      <c r="O32" s="87"/>
      <c r="P32" s="87"/>
      <c r="Q32" s="15"/>
      <c r="R32" s="15"/>
    </row>
    <row r="33" spans="1:18" ht="12.75" customHeight="1" x14ac:dyDescent="0.25">
      <c r="A33" s="1"/>
      <c r="B33" s="1"/>
      <c r="C33" s="1" t="str">
        <f>CONCATENATE('1. Required Start-Up Funds'!$C$43," Debt")</f>
        <v>Family Loans Debt</v>
      </c>
      <c r="D33" s="36"/>
      <c r="E33" s="87"/>
      <c r="F33" s="91">
        <f>'15. Balance Sheet (3)'!I33</f>
        <v>0</v>
      </c>
      <c r="G33" s="91"/>
      <c r="H33" s="91"/>
      <c r="I33" s="91">
        <f>'26. Amoritization Schedule'!R81+'7. Beginning Balance Sheet'!F38</f>
        <v>0</v>
      </c>
      <c r="J33" s="87"/>
      <c r="K33" s="87"/>
      <c r="L33" s="92"/>
      <c r="M33" s="87"/>
      <c r="N33" s="87"/>
      <c r="O33" s="87"/>
      <c r="P33" s="87"/>
      <c r="Q33" s="15"/>
      <c r="R33" s="15"/>
    </row>
    <row r="34" spans="1:18" ht="12.75" customHeight="1" x14ac:dyDescent="0.25">
      <c r="A34" s="1"/>
      <c r="B34" s="1"/>
      <c r="C34" s="1" t="str">
        <f>CONCATENATE('1. Required Start-Up Funds'!$C$44," Debt")</f>
        <v>CEI, FAME, etc. Debt</v>
      </c>
      <c r="D34" s="36"/>
      <c r="E34" s="87"/>
      <c r="F34" s="91">
        <f>'15. Balance Sheet (3)'!I34</f>
        <v>0</v>
      </c>
      <c r="G34" s="91"/>
      <c r="H34" s="91"/>
      <c r="I34" s="91">
        <f>'26. Amoritization Schedule'!R108+'7. Beginning Balance Sheet'!F39</f>
        <v>0</v>
      </c>
      <c r="J34" s="87"/>
      <c r="K34" s="87"/>
      <c r="L34" s="92"/>
      <c r="M34" s="87"/>
      <c r="N34" s="87"/>
      <c r="O34" s="87"/>
      <c r="P34" s="87"/>
      <c r="Q34" s="15"/>
      <c r="R34" s="15"/>
    </row>
    <row r="35" spans="1:18" ht="12.75" customHeight="1" x14ac:dyDescent="0.25">
      <c r="A35" s="1"/>
      <c r="B35" s="1"/>
      <c r="C35" s="1" t="str">
        <f>'1. Required Start-Up Funds'!$C$45</f>
        <v>Other Bank Debt</v>
      </c>
      <c r="D35" s="36"/>
      <c r="E35" s="87"/>
      <c r="F35" s="91">
        <f>'15. Balance Sheet (3)'!I35</f>
        <v>0</v>
      </c>
      <c r="G35" s="91"/>
      <c r="H35" s="91"/>
      <c r="I35" s="91">
        <f>'26. Amoritization Schedule'!R131+'7. Beginning Balance Sheet'!F40</f>
        <v>0</v>
      </c>
      <c r="J35" s="87"/>
      <c r="K35" s="87"/>
      <c r="L35" s="92"/>
      <c r="M35" s="87"/>
      <c r="N35" s="87"/>
      <c r="O35" s="87"/>
      <c r="P35" s="87"/>
      <c r="Q35" s="15"/>
      <c r="R35" s="15"/>
    </row>
    <row r="36" spans="1:18" ht="12.75" customHeight="1" thickBot="1" x14ac:dyDescent="0.3">
      <c r="A36" s="1"/>
      <c r="B36" s="1"/>
      <c r="C36" s="1" t="s">
        <v>132</v>
      </c>
      <c r="D36" s="36"/>
      <c r="E36" s="87"/>
      <c r="F36" s="47">
        <f>'15. Balance Sheet (3)'!I36</f>
        <v>0</v>
      </c>
      <c r="G36" s="91"/>
      <c r="H36" s="91"/>
      <c r="I36" s="47">
        <f>'17. Cash Flow Statement (4)'!P38+'7. Beginning Balance Sheet'!F38</f>
        <v>0</v>
      </c>
      <c r="J36" s="87"/>
      <c r="K36" s="87"/>
      <c r="L36" s="92"/>
      <c r="M36" s="87"/>
      <c r="N36" s="87"/>
      <c r="O36" s="87"/>
      <c r="P36" s="87"/>
      <c r="Q36" s="15"/>
      <c r="R36" s="15"/>
    </row>
    <row r="37" spans="1:18" ht="12.75" customHeight="1" x14ac:dyDescent="0.25">
      <c r="A37" s="1"/>
      <c r="B37" s="1" t="s">
        <v>150</v>
      </c>
      <c r="C37" s="1"/>
      <c r="D37" s="36"/>
      <c r="E37" s="87"/>
      <c r="F37" s="91">
        <f>SUM(F30:F36)</f>
        <v>0</v>
      </c>
      <c r="G37" s="91"/>
      <c r="H37" s="91"/>
      <c r="I37" s="91">
        <f>SUM(I30:I36)</f>
        <v>0</v>
      </c>
      <c r="J37" s="87"/>
      <c r="K37" s="87"/>
      <c r="L37" s="87"/>
      <c r="M37" s="87"/>
      <c r="N37" s="87"/>
      <c r="O37" s="87"/>
      <c r="P37" s="87"/>
      <c r="Q37" s="15"/>
      <c r="R37" s="15"/>
    </row>
    <row r="38" spans="1:18" ht="12.75" customHeight="1" x14ac:dyDescent="0.25">
      <c r="A38" s="1"/>
      <c r="B38" s="1"/>
      <c r="C38" s="1"/>
      <c r="D38" s="36"/>
      <c r="E38" s="36"/>
      <c r="F38" s="43"/>
      <c r="G38" s="43"/>
      <c r="H38" s="43"/>
      <c r="I38" s="43"/>
      <c r="J38" s="36"/>
      <c r="K38" s="36"/>
      <c r="L38" s="36"/>
      <c r="M38" s="36"/>
      <c r="N38" s="36"/>
      <c r="O38" s="36"/>
      <c r="P38" s="36"/>
      <c r="Q38" s="7"/>
      <c r="R38" s="7"/>
    </row>
    <row r="39" spans="1:18" ht="12.75" customHeight="1" x14ac:dyDescent="0.25">
      <c r="A39" s="1"/>
      <c r="B39" s="1" t="s">
        <v>151</v>
      </c>
      <c r="C39" s="1"/>
      <c r="D39" s="36"/>
      <c r="E39" s="36"/>
      <c r="F39" s="43"/>
      <c r="G39" s="43"/>
      <c r="H39" s="43"/>
      <c r="I39" s="43"/>
      <c r="J39" s="36"/>
      <c r="K39" s="36"/>
      <c r="L39" s="36"/>
      <c r="M39" s="36"/>
      <c r="N39" s="36"/>
      <c r="O39" s="36"/>
      <c r="P39" s="36"/>
      <c r="Q39" s="7"/>
      <c r="R39" s="7"/>
    </row>
    <row r="40" spans="1:18" ht="12.75" customHeight="1" x14ac:dyDescent="0.25">
      <c r="A40" s="1"/>
      <c r="B40" s="1"/>
      <c r="C40" s="1" t="s">
        <v>152</v>
      </c>
      <c r="D40" s="36"/>
      <c r="E40" s="36"/>
      <c r="F40" s="43">
        <f>'15. Balance Sheet (3)'!I40</f>
        <v>0</v>
      </c>
      <c r="G40" s="43"/>
      <c r="H40" s="43"/>
      <c r="I40" s="43">
        <f>F40</f>
        <v>0</v>
      </c>
      <c r="J40" s="36"/>
      <c r="K40" s="36"/>
      <c r="L40" s="92"/>
      <c r="M40" s="36"/>
      <c r="N40" s="36"/>
      <c r="O40" s="36"/>
      <c r="P40" s="36"/>
      <c r="Q40" s="7"/>
      <c r="R40" s="7"/>
    </row>
    <row r="41" spans="1:18" ht="12.75" customHeight="1" x14ac:dyDescent="0.25">
      <c r="A41" s="1"/>
      <c r="B41" s="1"/>
      <c r="C41" s="1" t="s">
        <v>153</v>
      </c>
      <c r="D41" s="36"/>
      <c r="E41" s="36"/>
      <c r="F41" s="43">
        <f>'15. Balance Sheet (3)'!I41</f>
        <v>0</v>
      </c>
      <c r="G41" s="43"/>
      <c r="H41" s="43"/>
      <c r="I41" s="43">
        <f>F41+'16. Income Statement (4)'!Q71</f>
        <v>0</v>
      </c>
      <c r="J41" s="36"/>
      <c r="K41" s="36"/>
      <c r="L41" s="92"/>
      <c r="M41" s="36"/>
      <c r="N41" s="36"/>
      <c r="O41" s="36"/>
      <c r="P41" s="36"/>
      <c r="Q41" s="7"/>
      <c r="R41" s="7"/>
    </row>
    <row r="42" spans="1:18" ht="12.75" customHeight="1" thickBot="1" x14ac:dyDescent="0.3">
      <c r="A42" s="1"/>
      <c r="B42" s="1"/>
      <c r="C42" s="1" t="s">
        <v>154</v>
      </c>
      <c r="D42" s="36"/>
      <c r="E42" s="36"/>
      <c r="F42" s="47">
        <f>'15. Balance Sheet (3)'!I42</f>
        <v>0</v>
      </c>
      <c r="G42" s="91"/>
      <c r="H42" s="43"/>
      <c r="I42" s="47">
        <f>F42+'17. Cash Flow Statement (4)'!Q26</f>
        <v>0</v>
      </c>
      <c r="J42" s="36"/>
      <c r="K42" s="36"/>
      <c r="L42" s="92"/>
      <c r="M42" s="36"/>
      <c r="N42" s="36"/>
      <c r="O42" s="36"/>
      <c r="P42" s="36"/>
      <c r="Q42" s="7"/>
      <c r="R42" s="7"/>
    </row>
    <row r="43" spans="1:18" ht="12.75" customHeight="1" x14ac:dyDescent="0.25">
      <c r="A43" s="1"/>
      <c r="B43" s="1" t="s">
        <v>155</v>
      </c>
      <c r="C43" s="1"/>
      <c r="D43" s="36"/>
      <c r="E43" s="36"/>
      <c r="F43" s="43">
        <f>F40+F41-F42</f>
        <v>0</v>
      </c>
      <c r="G43" s="43"/>
      <c r="H43" s="43"/>
      <c r="I43" s="43">
        <f>I40+I41-I42</f>
        <v>0</v>
      </c>
      <c r="J43" s="36"/>
      <c r="K43" s="36"/>
      <c r="L43" s="36"/>
      <c r="M43" s="36"/>
      <c r="N43" s="36"/>
      <c r="O43" s="36"/>
      <c r="P43" s="36"/>
    </row>
    <row r="44" spans="1:18" ht="12.75" customHeight="1" thickBot="1" x14ac:dyDescent="0.3">
      <c r="A44" s="1"/>
      <c r="B44" s="1"/>
      <c r="C44" s="1"/>
      <c r="D44" s="36"/>
      <c r="E44" s="36"/>
      <c r="F44" s="47"/>
      <c r="G44" s="91"/>
      <c r="H44" s="43"/>
      <c r="I44" s="47"/>
      <c r="J44" s="36"/>
      <c r="K44" s="36"/>
      <c r="L44" s="36"/>
      <c r="M44" s="36"/>
      <c r="N44" s="36"/>
      <c r="O44" s="36"/>
      <c r="P44" s="36"/>
    </row>
    <row r="45" spans="1:18" ht="15.75" customHeight="1" thickBot="1" x14ac:dyDescent="0.3">
      <c r="A45" s="1" t="s">
        <v>177</v>
      </c>
      <c r="B45" s="1"/>
      <c r="C45" s="1"/>
      <c r="D45" s="36"/>
      <c r="E45" s="36"/>
      <c r="F45" s="55">
        <f>INT(F37+F43)</f>
        <v>0</v>
      </c>
      <c r="G45" s="91"/>
      <c r="H45" s="43"/>
      <c r="I45" s="55">
        <f>INT(I37+I43)</f>
        <v>0</v>
      </c>
      <c r="J45" s="36"/>
      <c r="K45" s="36"/>
      <c r="L45" s="36"/>
      <c r="M45" s="36"/>
      <c r="N45" s="36"/>
      <c r="O45" s="36"/>
      <c r="P45" s="36"/>
    </row>
    <row r="46" spans="1:18" ht="12.75" customHeight="1" thickTop="1" x14ac:dyDescent="0.25">
      <c r="A46" s="1"/>
      <c r="B46" s="1"/>
      <c r="C46" s="1"/>
      <c r="D46" s="36"/>
      <c r="E46" s="36"/>
      <c r="F46" s="36"/>
      <c r="G46" s="36"/>
      <c r="H46" s="36"/>
      <c r="I46" s="36"/>
      <c r="J46" s="36"/>
      <c r="K46" s="36"/>
      <c r="L46" s="36"/>
      <c r="M46" s="36"/>
      <c r="N46" s="36"/>
      <c r="O46" s="36"/>
      <c r="P46" s="36"/>
    </row>
    <row r="47" spans="1:18" ht="12.75" customHeight="1" x14ac:dyDescent="0.25">
      <c r="A47" s="1"/>
      <c r="B47" s="1"/>
      <c r="C47" s="1"/>
      <c r="D47" s="36"/>
      <c r="E47" s="36"/>
      <c r="F47" s="93" t="str">
        <f>IF(F26=F45,"Statement Balances","Does Not Balance")</f>
        <v>Statement Balances</v>
      </c>
      <c r="G47" s="36"/>
      <c r="H47" s="36"/>
      <c r="I47" s="93" t="str">
        <f>IF(I26-I45=0,"Statement Balances","Does Not Balance")</f>
        <v>Statement Balances</v>
      </c>
      <c r="J47" s="36"/>
      <c r="K47" s="97"/>
      <c r="L47" s="36"/>
      <c r="M47" s="36"/>
      <c r="N47" s="36"/>
      <c r="O47" s="36"/>
      <c r="P47" s="36"/>
    </row>
    <row r="48" spans="1:18" ht="12.75" customHeight="1" x14ac:dyDescent="0.25">
      <c r="A48" s="1"/>
      <c r="B48" s="1"/>
      <c r="C48" s="1"/>
      <c r="D48" s="36"/>
      <c r="E48" s="36"/>
      <c r="F48" s="36"/>
      <c r="G48" s="36"/>
      <c r="H48" s="36"/>
      <c r="I48" s="36"/>
      <c r="J48" s="36"/>
      <c r="K48" s="36"/>
      <c r="L48" s="36"/>
      <c r="M48" s="36"/>
      <c r="N48" s="36"/>
      <c r="O48" s="36"/>
      <c r="P48" s="36"/>
    </row>
    <row r="49" spans="1:18" ht="12.75" customHeight="1" x14ac:dyDescent="0.25">
      <c r="A49" s="1"/>
      <c r="B49" s="1"/>
      <c r="C49" s="1"/>
      <c r="D49" s="36"/>
      <c r="E49" s="36"/>
      <c r="F49" s="36"/>
      <c r="G49" s="36"/>
      <c r="H49" s="36"/>
      <c r="I49" s="51">
        <f>I45-I26</f>
        <v>0</v>
      </c>
      <c r="J49" s="36"/>
      <c r="K49" s="36"/>
      <c r="L49" s="36"/>
      <c r="M49" s="36"/>
      <c r="N49" s="36"/>
      <c r="O49" s="36"/>
      <c r="P49" s="36"/>
    </row>
    <row r="50" spans="1:18" ht="12.75" customHeight="1" x14ac:dyDescent="0.2"/>
    <row r="51" spans="1:18" ht="12.75" customHeight="1" x14ac:dyDescent="0.2"/>
    <row r="52" spans="1:18" ht="12.75" customHeight="1" x14ac:dyDescent="0.2">
      <c r="E52" s="12"/>
      <c r="F52" s="12"/>
      <c r="G52" s="12"/>
      <c r="H52" s="12"/>
      <c r="I52" s="12"/>
      <c r="J52" s="12"/>
      <c r="K52" s="12"/>
      <c r="L52" s="12"/>
      <c r="M52" s="12"/>
      <c r="N52" s="12"/>
      <c r="O52" s="12"/>
      <c r="P52" s="12"/>
      <c r="Q52" s="12"/>
      <c r="R52" s="12"/>
    </row>
    <row r="53" spans="1:18" ht="12.75" customHeight="1" x14ac:dyDescent="0.2">
      <c r="E53" s="12"/>
      <c r="F53" s="12"/>
      <c r="G53" s="12"/>
      <c r="H53" s="12"/>
      <c r="I53" s="12"/>
      <c r="J53" s="12"/>
      <c r="K53" s="12"/>
      <c r="L53" s="12"/>
      <c r="M53" s="12"/>
      <c r="N53" s="12"/>
      <c r="O53" s="12"/>
      <c r="P53" s="12"/>
      <c r="Q53" s="12"/>
      <c r="R53" s="12"/>
    </row>
    <row r="54" spans="1:18" ht="12.75" customHeight="1" x14ac:dyDescent="0.2">
      <c r="E54" s="12"/>
      <c r="F54" s="12"/>
      <c r="G54" s="12"/>
      <c r="H54" s="12"/>
      <c r="I54" s="12"/>
      <c r="J54" s="12"/>
      <c r="K54" s="12"/>
      <c r="L54" s="12"/>
      <c r="M54" s="12"/>
      <c r="N54" s="12"/>
      <c r="O54" s="12"/>
      <c r="P54" s="12"/>
      <c r="Q54" s="12"/>
      <c r="R54" s="12"/>
    </row>
    <row r="55" spans="1:18" ht="12.75" customHeight="1" x14ac:dyDescent="0.2">
      <c r="D55" s="7"/>
      <c r="E55" s="12"/>
      <c r="F55" s="12"/>
      <c r="G55" s="12"/>
      <c r="H55" s="12"/>
      <c r="I55" s="12"/>
      <c r="J55" s="12"/>
      <c r="K55" s="12"/>
      <c r="L55" s="12"/>
      <c r="M55" s="12"/>
      <c r="N55" s="12"/>
      <c r="O55" s="12"/>
      <c r="P55" s="12"/>
      <c r="Q55" s="12"/>
      <c r="R55" s="12"/>
    </row>
    <row r="56" spans="1:18" ht="12.75" customHeight="1" x14ac:dyDescent="0.2">
      <c r="D56" s="7"/>
      <c r="E56" s="12"/>
      <c r="F56" s="12"/>
      <c r="G56" s="12"/>
      <c r="H56" s="12"/>
      <c r="I56" s="12"/>
      <c r="J56" s="12"/>
      <c r="K56" s="12"/>
      <c r="L56" s="12"/>
      <c r="M56" s="12"/>
      <c r="N56" s="12"/>
      <c r="O56" s="12"/>
      <c r="P56" s="12"/>
      <c r="Q56" s="12"/>
      <c r="R56" s="12"/>
    </row>
    <row r="57" spans="1:18" ht="12.75" customHeight="1" x14ac:dyDescent="0.2">
      <c r="D57" s="7"/>
      <c r="E57" s="12"/>
      <c r="F57" s="12"/>
      <c r="G57" s="12"/>
      <c r="H57" s="12"/>
      <c r="I57" s="12"/>
      <c r="J57" s="12"/>
      <c r="K57" s="12"/>
      <c r="L57" s="12"/>
      <c r="M57" s="12"/>
      <c r="N57" s="12"/>
      <c r="O57" s="12"/>
      <c r="P57" s="12"/>
      <c r="Q57" s="12"/>
      <c r="R57" s="12"/>
    </row>
    <row r="58" spans="1:18" ht="12.75" customHeight="1" x14ac:dyDescent="0.2">
      <c r="D58" s="7"/>
      <c r="E58" s="12"/>
      <c r="F58" s="12"/>
      <c r="G58" s="12"/>
      <c r="H58" s="12"/>
      <c r="I58" s="12"/>
      <c r="J58" s="12"/>
      <c r="K58" s="12"/>
      <c r="L58" s="12"/>
      <c r="M58" s="12"/>
      <c r="N58" s="12"/>
      <c r="O58" s="12"/>
      <c r="P58" s="12"/>
      <c r="Q58" s="12"/>
      <c r="R58" s="12"/>
    </row>
    <row r="59" spans="1:18" ht="12.75" customHeight="1" x14ac:dyDescent="0.2">
      <c r="D59" s="7"/>
      <c r="E59" s="12"/>
      <c r="F59" s="12"/>
      <c r="G59" s="12"/>
      <c r="H59" s="12"/>
      <c r="I59" s="12"/>
      <c r="J59" s="12"/>
      <c r="K59" s="12"/>
      <c r="L59" s="12"/>
      <c r="M59" s="12"/>
      <c r="N59" s="12"/>
      <c r="O59" s="12"/>
      <c r="P59" s="12"/>
      <c r="Q59" s="12"/>
      <c r="R59" s="12"/>
    </row>
    <row r="60" spans="1:18" ht="12.75" customHeight="1" x14ac:dyDescent="0.2">
      <c r="E60" s="12"/>
      <c r="F60" s="12"/>
      <c r="G60" s="12"/>
      <c r="H60" s="12"/>
      <c r="I60" s="12"/>
      <c r="J60" s="12"/>
      <c r="K60" s="12"/>
      <c r="L60" s="12"/>
      <c r="M60" s="12"/>
      <c r="N60" s="12"/>
      <c r="O60" s="12"/>
      <c r="P60" s="12"/>
      <c r="Q60" s="12"/>
      <c r="R60" s="12"/>
    </row>
    <row r="61" spans="1:18" ht="12.75" customHeight="1" x14ac:dyDescent="0.2">
      <c r="E61" s="12"/>
      <c r="F61" s="12"/>
      <c r="G61" s="12"/>
      <c r="H61" s="12"/>
      <c r="I61" s="12"/>
      <c r="J61" s="12"/>
      <c r="K61" s="12"/>
      <c r="L61" s="12"/>
      <c r="M61" s="12"/>
      <c r="N61" s="12"/>
      <c r="O61" s="12"/>
      <c r="P61" s="12"/>
      <c r="Q61" s="12"/>
      <c r="R61" s="12"/>
    </row>
    <row r="62" spans="1:18" ht="12.75" customHeight="1" x14ac:dyDescent="0.2">
      <c r="E62" s="12"/>
      <c r="F62" s="12"/>
      <c r="G62" s="12"/>
      <c r="H62" s="12"/>
      <c r="I62" s="12"/>
      <c r="J62" s="12"/>
      <c r="K62" s="12"/>
      <c r="L62" s="12"/>
      <c r="M62" s="12"/>
      <c r="N62" s="12"/>
      <c r="O62" s="12"/>
      <c r="P62" s="12"/>
      <c r="Q62" s="12"/>
      <c r="R62" s="12"/>
    </row>
    <row r="63" spans="1:18" ht="12.75" customHeight="1" x14ac:dyDescent="0.2">
      <c r="E63" s="12"/>
      <c r="F63" s="12"/>
      <c r="G63" s="12"/>
      <c r="H63" s="12"/>
      <c r="I63" s="12"/>
      <c r="J63" s="12"/>
      <c r="K63" s="12"/>
      <c r="L63" s="12"/>
      <c r="M63" s="12"/>
      <c r="N63" s="12"/>
      <c r="O63" s="12"/>
      <c r="P63" s="12"/>
      <c r="Q63" s="12"/>
      <c r="R63" s="12"/>
    </row>
    <row r="64" spans="1: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sheetData>
  <phoneticPr fontId="4" type="noConversion"/>
  <pageMargins left="0.75" right="0.75" top="1" bottom="1" header="0.5" footer="0.5"/>
  <pageSetup scale="80" orientation="landscape" blackAndWhite="1" horizontalDpi="300" verticalDpi="300"/>
  <headerFooter>
    <oddHeader>&amp;R&amp;K000000&amp;A_x000D_&amp;D_x000D_&amp;T</oddHeader>
    <oddFooter>&amp;L&amp;F&amp;RPage &amp;P of &amp;N</oddFooter>
  </headerFooter>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4"/>
  <sheetViews>
    <sheetView showGridLines="0" topLeftCell="F1" zoomScale="90" zoomScaleNormal="90" zoomScalePageLayoutView="90" workbookViewId="0">
      <pane ySplit="4" topLeftCell="A53" activePane="bottomLeft" state="frozen"/>
      <selection pane="bottomLeft" activeCell="F65" sqref="F65"/>
    </sheetView>
  </sheetViews>
  <sheetFormatPr defaultColWidth="8.875" defaultRowHeight="11.4" outlineLevelRow="1" x14ac:dyDescent="0.2"/>
  <cols>
    <col min="1" max="3" width="3" style="6" customWidth="1"/>
    <col min="4" max="4" width="22.75" customWidth="1"/>
    <col min="5" max="16" width="10.75" customWidth="1"/>
    <col min="17" max="17" width="15.75" customWidth="1"/>
  </cols>
  <sheetData>
    <row r="1" spans="1:18" ht="15.6" x14ac:dyDescent="0.3">
      <c r="A1" s="5" t="str">
        <f>'1. Required Start-Up Funds'!A1</f>
        <v>SCORE Financial Template</v>
      </c>
    </row>
    <row r="2" spans="1:18" ht="15.6" x14ac:dyDescent="0.3">
      <c r="A2" s="5" t="s">
        <v>285</v>
      </c>
    </row>
    <row r="3" spans="1:18" ht="12.75" customHeight="1" x14ac:dyDescent="0.25">
      <c r="A3" s="1"/>
      <c r="B3" s="1"/>
      <c r="C3" s="1"/>
      <c r="D3" s="36"/>
      <c r="E3" s="36"/>
      <c r="F3" s="36"/>
      <c r="G3" s="36"/>
      <c r="H3" s="36"/>
      <c r="I3" s="36"/>
      <c r="J3" s="36"/>
      <c r="K3" s="36"/>
      <c r="L3" s="36"/>
      <c r="M3" s="36"/>
      <c r="N3" s="36"/>
      <c r="O3" s="36"/>
      <c r="P3" s="36"/>
      <c r="Q3" s="36"/>
    </row>
    <row r="4" spans="1:18" ht="12.75" customHeight="1" thickBot="1" x14ac:dyDescent="0.3">
      <c r="A4" s="1"/>
      <c r="B4" s="1"/>
      <c r="C4" s="1"/>
      <c r="D4" s="36"/>
      <c r="E4" s="297">
        <f>'4. Projected Sales Forecast'!H4</f>
        <v>1</v>
      </c>
      <c r="F4" s="297">
        <f>'4. Projected Sales Forecast'!I4</f>
        <v>32</v>
      </c>
      <c r="G4" s="297">
        <f>'4. Projected Sales Forecast'!J4</f>
        <v>63</v>
      </c>
      <c r="H4" s="297">
        <f>'4. Projected Sales Forecast'!K4</f>
        <v>94</v>
      </c>
      <c r="I4" s="297">
        <f>'4. Projected Sales Forecast'!L4</f>
        <v>125</v>
      </c>
      <c r="J4" s="297">
        <f>'4. Projected Sales Forecast'!M4</f>
        <v>156</v>
      </c>
      <c r="K4" s="297">
        <f>'4. Projected Sales Forecast'!N4</f>
        <v>187</v>
      </c>
      <c r="L4" s="297">
        <f>'4. Projected Sales Forecast'!O4</f>
        <v>218</v>
      </c>
      <c r="M4" s="297">
        <f>'4. Projected Sales Forecast'!P4</f>
        <v>249</v>
      </c>
      <c r="N4" s="297">
        <f>'4. Projected Sales Forecast'!Q4</f>
        <v>280</v>
      </c>
      <c r="O4" s="297">
        <f>'4. Projected Sales Forecast'!R4</f>
        <v>311</v>
      </c>
      <c r="P4" s="297">
        <f>'4. Projected Sales Forecast'!S4</f>
        <v>342</v>
      </c>
      <c r="Q4" s="38" t="s">
        <v>2</v>
      </c>
    </row>
    <row r="5" spans="1:18" ht="12.75" customHeight="1" thickTop="1" x14ac:dyDescent="0.25">
      <c r="A5" s="1"/>
      <c r="B5" s="1"/>
      <c r="C5" s="1"/>
      <c r="D5" s="36"/>
      <c r="E5" s="36"/>
      <c r="F5" s="36"/>
      <c r="G5" s="36"/>
      <c r="H5" s="36"/>
      <c r="I5" s="36"/>
      <c r="J5" s="36"/>
      <c r="K5" s="36"/>
      <c r="L5" s="36"/>
      <c r="M5" s="36"/>
      <c r="N5" s="36"/>
      <c r="O5" s="36"/>
      <c r="P5" s="36"/>
      <c r="Q5" s="36"/>
    </row>
    <row r="6" spans="1:18" ht="12.75" customHeight="1" outlineLevel="1" x14ac:dyDescent="0.25">
      <c r="A6" s="1" t="s">
        <v>105</v>
      </c>
      <c r="B6" s="1"/>
      <c r="C6" s="1"/>
      <c r="D6" s="36"/>
      <c r="E6" s="36"/>
      <c r="F6" s="36"/>
      <c r="G6" s="36"/>
      <c r="H6" s="36"/>
      <c r="I6" s="36"/>
      <c r="J6" s="36"/>
      <c r="K6" s="36"/>
      <c r="L6" s="36"/>
      <c r="M6" s="36"/>
      <c r="N6" s="36"/>
      <c r="O6" s="36"/>
      <c r="P6" s="36"/>
      <c r="Q6" s="36"/>
    </row>
    <row r="7" spans="1:18" ht="12.75" customHeight="1" outlineLevel="1" x14ac:dyDescent="0.25">
      <c r="A7" s="1"/>
      <c r="B7" s="1" t="str">
        <f>'4. Projected Sales Forecast'!A6</f>
        <v>Product/Service A</v>
      </c>
      <c r="C7" s="1"/>
      <c r="D7" s="36"/>
      <c r="E7" s="43">
        <f>'4. Projected Sales Forecast'!$E$7*'4. Projected Sales Forecast'!H16</f>
        <v>0</v>
      </c>
      <c r="F7" s="43">
        <f>'4. Projected Sales Forecast'!$E$7*'4. Projected Sales Forecast'!I16</f>
        <v>0</v>
      </c>
      <c r="G7" s="43">
        <f>'4. Projected Sales Forecast'!$E$7*'4. Projected Sales Forecast'!J16</f>
        <v>0</v>
      </c>
      <c r="H7" s="43">
        <f>'4. Projected Sales Forecast'!$E$7*'4. Projected Sales Forecast'!K16</f>
        <v>0</v>
      </c>
      <c r="I7" s="43">
        <f>'4. Projected Sales Forecast'!$E$7*'4. Projected Sales Forecast'!L16</f>
        <v>0</v>
      </c>
      <c r="J7" s="43">
        <f>'4. Projected Sales Forecast'!$E$7*'4. Projected Sales Forecast'!M16</f>
        <v>0</v>
      </c>
      <c r="K7" s="43">
        <f>'4. Projected Sales Forecast'!$E$7*'4. Projected Sales Forecast'!N16</f>
        <v>0</v>
      </c>
      <c r="L7" s="43">
        <f>'4. Projected Sales Forecast'!$E$7*'4. Projected Sales Forecast'!O16</f>
        <v>0</v>
      </c>
      <c r="M7" s="43">
        <f>'4. Projected Sales Forecast'!$E$7*'4. Projected Sales Forecast'!P16</f>
        <v>0</v>
      </c>
      <c r="N7" s="43">
        <f>'4. Projected Sales Forecast'!$E$7*'4. Projected Sales Forecast'!Q16</f>
        <v>0</v>
      </c>
      <c r="O7" s="43">
        <f>'4. Projected Sales Forecast'!$E$7*'4. Projected Sales Forecast'!R16</f>
        <v>0</v>
      </c>
      <c r="P7" s="43">
        <f>'4. Projected Sales Forecast'!$E$7*'4. Projected Sales Forecast'!S16</f>
        <v>0</v>
      </c>
      <c r="Q7" s="51">
        <f t="shared" ref="Q7:Q12" si="0">SUM(E7:P7)</f>
        <v>0</v>
      </c>
      <c r="R7" s="174"/>
    </row>
    <row r="8" spans="1:18" ht="12.75" customHeight="1" outlineLevel="1" x14ac:dyDescent="0.25">
      <c r="A8" s="1"/>
      <c r="B8" s="1" t="str">
        <f>'4. Projected Sales Forecast'!A28</f>
        <v>Product/Service B</v>
      </c>
      <c r="C8" s="1"/>
      <c r="D8" s="36"/>
      <c r="E8" s="43">
        <f>'4. Projected Sales Forecast'!$E$29*'4. Projected Sales Forecast'!H38</f>
        <v>0</v>
      </c>
      <c r="F8" s="43">
        <f>'4. Projected Sales Forecast'!$E$29*'4. Projected Sales Forecast'!I38</f>
        <v>0</v>
      </c>
      <c r="G8" s="43">
        <f>'4. Projected Sales Forecast'!$E$29*'4. Projected Sales Forecast'!J38</f>
        <v>0</v>
      </c>
      <c r="H8" s="43">
        <f>'4. Projected Sales Forecast'!$E$29*'4. Projected Sales Forecast'!K38</f>
        <v>0</v>
      </c>
      <c r="I8" s="43">
        <f>'4. Projected Sales Forecast'!$E$29*'4. Projected Sales Forecast'!L38</f>
        <v>0</v>
      </c>
      <c r="J8" s="43">
        <f>'4. Projected Sales Forecast'!$E$29*'4. Projected Sales Forecast'!M38</f>
        <v>0</v>
      </c>
      <c r="K8" s="43">
        <f>'4. Projected Sales Forecast'!$E$29*'4. Projected Sales Forecast'!N38</f>
        <v>0</v>
      </c>
      <c r="L8" s="43">
        <f>'4. Projected Sales Forecast'!$E$29*'4. Projected Sales Forecast'!O38</f>
        <v>0</v>
      </c>
      <c r="M8" s="43">
        <f>'4. Projected Sales Forecast'!$E$29*'4. Projected Sales Forecast'!P38</f>
        <v>0</v>
      </c>
      <c r="N8" s="43">
        <f>'4. Projected Sales Forecast'!$E$29*'4. Projected Sales Forecast'!Q38</f>
        <v>0</v>
      </c>
      <c r="O8" s="43">
        <f>'4. Projected Sales Forecast'!$E$29*'4. Projected Sales Forecast'!R38</f>
        <v>0</v>
      </c>
      <c r="P8" s="43">
        <f>'4. Projected Sales Forecast'!$E$29*'4. Projected Sales Forecast'!S38</f>
        <v>0</v>
      </c>
      <c r="Q8" s="51">
        <f t="shared" si="0"/>
        <v>0</v>
      </c>
    </row>
    <row r="9" spans="1:18" ht="12.75" customHeight="1" outlineLevel="1" x14ac:dyDescent="0.25">
      <c r="A9" s="1"/>
      <c r="B9" s="1" t="str">
        <f>IF('5a. Projected Sales Forecast'!E7&gt;0,'5a. Projected Sales Forecast'!A6,"")</f>
        <v/>
      </c>
      <c r="C9" s="1"/>
      <c r="D9" s="36"/>
      <c r="E9" s="43" t="str">
        <f>IF('5a. Projected Sales Forecast'!$E$7&gt;0,'5a. Projected Sales Forecast'!$E$7*'5a. Projected Sales Forecast'!H16,"")</f>
        <v/>
      </c>
      <c r="F9" s="43" t="str">
        <f>IF('5a. Projected Sales Forecast'!$E$7&gt;0,'5a. Projected Sales Forecast'!$E$7*'5a. Projected Sales Forecast'!I16,"")</f>
        <v/>
      </c>
      <c r="G9" s="43" t="str">
        <f>IF('5a. Projected Sales Forecast'!$E$7&gt;0,'5a. Projected Sales Forecast'!$E$7*'5a. Projected Sales Forecast'!J16,"")</f>
        <v/>
      </c>
      <c r="H9" s="43" t="str">
        <f>IF('5a. Projected Sales Forecast'!$E$7&gt;0,'5a. Projected Sales Forecast'!$E$7*'5a. Projected Sales Forecast'!K16,"")</f>
        <v/>
      </c>
      <c r="I9" s="43" t="str">
        <f>IF('5a. Projected Sales Forecast'!$E$7&gt;0,'5a. Projected Sales Forecast'!$E$7*'5a. Projected Sales Forecast'!L16,"")</f>
        <v/>
      </c>
      <c r="J9" s="43" t="str">
        <f>IF('5a. Projected Sales Forecast'!$E$7&gt;0,'5a. Projected Sales Forecast'!$E$7*'5a. Projected Sales Forecast'!M16,"")</f>
        <v/>
      </c>
      <c r="K9" s="43" t="str">
        <f>IF('5a. Projected Sales Forecast'!$E$7&gt;0,'5a. Projected Sales Forecast'!$E$7*'5a. Projected Sales Forecast'!N16,"")</f>
        <v/>
      </c>
      <c r="L9" s="43" t="str">
        <f>IF('5a. Projected Sales Forecast'!$E$7&gt;0,'5a. Projected Sales Forecast'!$E$7*'5a. Projected Sales Forecast'!O16,"")</f>
        <v/>
      </c>
      <c r="M9" s="43" t="str">
        <f>IF('5a. Projected Sales Forecast'!$E$7&gt;0,'5a. Projected Sales Forecast'!$E$7*'5a. Projected Sales Forecast'!P16,"")</f>
        <v/>
      </c>
      <c r="N9" s="43" t="str">
        <f>IF('5a. Projected Sales Forecast'!$E$7&gt;0,'5a. Projected Sales Forecast'!$E$7*'5a. Projected Sales Forecast'!Q16,"")</f>
        <v/>
      </c>
      <c r="O9" s="43" t="str">
        <f>IF('5a. Projected Sales Forecast'!$E$7&gt;0,'5a. Projected Sales Forecast'!$E$7*'5a. Projected Sales Forecast'!R16,"")</f>
        <v/>
      </c>
      <c r="P9" s="43" t="str">
        <f>IF('5a. Projected Sales Forecast'!$E$7&gt;0,'5a. Projected Sales Forecast'!$E$7*'5a. Projected Sales Forecast'!S16,"")</f>
        <v/>
      </c>
      <c r="Q9" s="51">
        <f t="shared" si="0"/>
        <v>0</v>
      </c>
    </row>
    <row r="10" spans="1:18" ht="12.75" customHeight="1" outlineLevel="1" x14ac:dyDescent="0.25">
      <c r="A10" s="1"/>
      <c r="B10" s="1" t="str">
        <f>IF('5a. Projected Sales Forecast'!E29&gt;0,'5a. Projected Sales Forecast'!A28,"")</f>
        <v/>
      </c>
      <c r="C10" s="1"/>
      <c r="D10" s="36"/>
      <c r="E10" s="43" t="str">
        <f>IF('5a. Projected Sales Forecast'!$E$29&gt;0,'5a. Projected Sales Forecast'!$E$29*'5a. Projected Sales Forecast'!H38,"")</f>
        <v/>
      </c>
      <c r="F10" s="43" t="str">
        <f>IF('5a. Projected Sales Forecast'!$E$29&gt;0,'5a. Projected Sales Forecast'!$E$29*'5a. Projected Sales Forecast'!I38,"")</f>
        <v/>
      </c>
      <c r="G10" s="43" t="str">
        <f>IF('5a. Projected Sales Forecast'!$E$29&gt;0,'5a. Projected Sales Forecast'!$E$29*'5a. Projected Sales Forecast'!J38,"")</f>
        <v/>
      </c>
      <c r="H10" s="43" t="str">
        <f>IF('5a. Projected Sales Forecast'!$E$29&gt;0,'5a. Projected Sales Forecast'!$E$29*'5a. Projected Sales Forecast'!K38,"")</f>
        <v/>
      </c>
      <c r="I10" s="43" t="str">
        <f>IF('5a. Projected Sales Forecast'!$E$29&gt;0,'5a. Projected Sales Forecast'!$E$29*'5a. Projected Sales Forecast'!L38,"")</f>
        <v/>
      </c>
      <c r="J10" s="43" t="str">
        <f>IF('5a. Projected Sales Forecast'!$E$29&gt;0,'5a. Projected Sales Forecast'!$E$29*'5a. Projected Sales Forecast'!M38,"")</f>
        <v/>
      </c>
      <c r="K10" s="43" t="str">
        <f>IF('5a. Projected Sales Forecast'!$E$29&gt;0,'5a. Projected Sales Forecast'!$E$29*'5a. Projected Sales Forecast'!N38,"")</f>
        <v/>
      </c>
      <c r="L10" s="43" t="str">
        <f>IF('5a. Projected Sales Forecast'!$E$29&gt;0,'5a. Projected Sales Forecast'!$E$29*'5a. Projected Sales Forecast'!O38,"")</f>
        <v/>
      </c>
      <c r="M10" s="43" t="str">
        <f>IF('5a. Projected Sales Forecast'!$E$29&gt;0,'5a. Projected Sales Forecast'!$E$29*'5a. Projected Sales Forecast'!P38,"")</f>
        <v/>
      </c>
      <c r="N10" s="43" t="str">
        <f>IF('5a. Projected Sales Forecast'!$E$29&gt;0,'5a. Projected Sales Forecast'!$E$29*'5a. Projected Sales Forecast'!Q38,"")</f>
        <v/>
      </c>
      <c r="O10" s="43" t="str">
        <f>IF('5a. Projected Sales Forecast'!$E$29&gt;0,'5a. Projected Sales Forecast'!$E$29*'5a. Projected Sales Forecast'!R38,"")</f>
        <v/>
      </c>
      <c r="P10" s="43" t="str">
        <f>IF('5a. Projected Sales Forecast'!$E$29&gt;0,'5a. Projected Sales Forecast'!$E$29*'5a. Projected Sales Forecast'!S38,"")</f>
        <v/>
      </c>
      <c r="Q10" s="51">
        <f t="shared" si="0"/>
        <v>0</v>
      </c>
    </row>
    <row r="11" spans="1:18" ht="12.75" customHeight="1" outlineLevel="1" x14ac:dyDescent="0.25">
      <c r="A11" s="1"/>
      <c r="B11" s="1" t="str">
        <f>IF('5b. Projected Sales Forecast'!E7&gt;0,'5b. Projected Sales Forecast'!A6,"")</f>
        <v/>
      </c>
      <c r="C11" s="1"/>
      <c r="D11" s="36"/>
      <c r="E11" s="43" t="str">
        <f>IF('5b. Projected Sales Forecast'!$E$7&gt;0,'5b. Projected Sales Forecast'!$E$7*'5b. Projected Sales Forecast'!H16,"")</f>
        <v/>
      </c>
      <c r="F11" s="43" t="str">
        <f>IF('5b. Projected Sales Forecast'!$E$7&gt;0,'5b. Projected Sales Forecast'!$E$7*'5b. Projected Sales Forecast'!I16,"")</f>
        <v/>
      </c>
      <c r="G11" s="43" t="str">
        <f>IF('5b. Projected Sales Forecast'!$E$7&gt;0,'5b. Projected Sales Forecast'!$E$7*'5b. Projected Sales Forecast'!J16,"")</f>
        <v/>
      </c>
      <c r="H11" s="43" t="str">
        <f>IF('5b. Projected Sales Forecast'!$E$7&gt;0,'5b. Projected Sales Forecast'!$E$7*'5b. Projected Sales Forecast'!K16,"")</f>
        <v/>
      </c>
      <c r="I11" s="43" t="str">
        <f>IF('5b. Projected Sales Forecast'!$E$7&gt;0,'5b. Projected Sales Forecast'!$E$7*'5b. Projected Sales Forecast'!L16,"")</f>
        <v/>
      </c>
      <c r="J11" s="43" t="str">
        <f>IF('5b. Projected Sales Forecast'!$E$7&gt;0,'5b. Projected Sales Forecast'!$E$7*'5b. Projected Sales Forecast'!M16,"")</f>
        <v/>
      </c>
      <c r="K11" s="43" t="str">
        <f>IF('5b. Projected Sales Forecast'!$E$7&gt;0,'5b. Projected Sales Forecast'!$E$7*'5b. Projected Sales Forecast'!N16,"")</f>
        <v/>
      </c>
      <c r="L11" s="43" t="str">
        <f>IF('5b. Projected Sales Forecast'!$E$7&gt;0,'5b. Projected Sales Forecast'!$E$7*'5b. Projected Sales Forecast'!O16,"")</f>
        <v/>
      </c>
      <c r="M11" s="43" t="str">
        <f>IF('5b. Projected Sales Forecast'!$E$7&gt;0,'5b. Projected Sales Forecast'!$E$7*'5b. Projected Sales Forecast'!P16,"")</f>
        <v/>
      </c>
      <c r="N11" s="43" t="str">
        <f>IF('5b. Projected Sales Forecast'!$E$7&gt;0,'5b. Projected Sales Forecast'!$E$7*'5b. Projected Sales Forecast'!Q16,"")</f>
        <v/>
      </c>
      <c r="O11" s="43" t="str">
        <f>IF('5b. Projected Sales Forecast'!$E$7&gt;0,'5b. Projected Sales Forecast'!$E$7*'5b. Projected Sales Forecast'!R16,"")</f>
        <v/>
      </c>
      <c r="P11" s="43" t="str">
        <f>IF('5b. Projected Sales Forecast'!$E$7&gt;0,'5b. Projected Sales Forecast'!$E$7*'5b. Projected Sales Forecast'!S16,"")</f>
        <v/>
      </c>
      <c r="Q11" s="51">
        <f t="shared" si="0"/>
        <v>0</v>
      </c>
    </row>
    <row r="12" spans="1:18" ht="12.75" customHeight="1" outlineLevel="1" thickBot="1" x14ac:dyDescent="0.3">
      <c r="A12" s="1"/>
      <c r="B12" s="1" t="str">
        <f>IF('5b. Projected Sales Forecast'!E29&gt;0,'5b. Projected Sales Forecast'!A28,"")</f>
        <v/>
      </c>
      <c r="C12" s="1"/>
      <c r="D12" s="36"/>
      <c r="E12" s="47" t="str">
        <f>IF('5b. Projected Sales Forecast'!$E$29&gt;0,'5b. Projected Sales Forecast'!$E$29*'5b. Projected Sales Forecast'!H38,"")</f>
        <v/>
      </c>
      <c r="F12" s="47" t="str">
        <f>IF('5b. Projected Sales Forecast'!$E$29&gt;0,'5b. Projected Sales Forecast'!$E$29*'5b. Projected Sales Forecast'!I38,"")</f>
        <v/>
      </c>
      <c r="G12" s="47" t="str">
        <f>IF('5b. Projected Sales Forecast'!$E$29&gt;0,'5b. Projected Sales Forecast'!$E$29*'5b. Projected Sales Forecast'!J38,"")</f>
        <v/>
      </c>
      <c r="H12" s="47" t="str">
        <f>IF('5b. Projected Sales Forecast'!$E$29&gt;0,'5b. Projected Sales Forecast'!$E$29*'5b. Projected Sales Forecast'!K38,"")</f>
        <v/>
      </c>
      <c r="I12" s="47" t="str">
        <f>IF('5b. Projected Sales Forecast'!$E$29&gt;0,'5b. Projected Sales Forecast'!$E$29*'5b. Projected Sales Forecast'!L38,"")</f>
        <v/>
      </c>
      <c r="J12" s="47" t="str">
        <f>IF('5b. Projected Sales Forecast'!$E$29&gt;0,'5b. Projected Sales Forecast'!$E$29*'5b. Projected Sales Forecast'!M38,"")</f>
        <v/>
      </c>
      <c r="K12" s="47" t="str">
        <f>IF('5b. Projected Sales Forecast'!$E$29&gt;0,'5b. Projected Sales Forecast'!$E$29*'5b. Projected Sales Forecast'!N38,"")</f>
        <v/>
      </c>
      <c r="L12" s="47" t="str">
        <f>IF('5b. Projected Sales Forecast'!$E$29&gt;0,'5b. Projected Sales Forecast'!$E$29*'5b. Projected Sales Forecast'!O38,"")</f>
        <v/>
      </c>
      <c r="M12" s="47" t="str">
        <f>IF('5b. Projected Sales Forecast'!$E$29&gt;0,'5b. Projected Sales Forecast'!$E$29*'5b. Projected Sales Forecast'!P38,"")</f>
        <v/>
      </c>
      <c r="N12" s="47" t="str">
        <f>IF('5b. Projected Sales Forecast'!$E$29&gt;0,'5b. Projected Sales Forecast'!$E$29*'5b. Projected Sales Forecast'!Q38,"")</f>
        <v/>
      </c>
      <c r="O12" s="47" t="str">
        <f>IF('5b. Projected Sales Forecast'!$E$29&gt;0,'5b. Projected Sales Forecast'!$E$29*'5b. Projected Sales Forecast'!R38,"")</f>
        <v/>
      </c>
      <c r="P12" s="47" t="str">
        <f>IF('5b. Projected Sales Forecast'!$E$29&gt;0,'5b. Projected Sales Forecast'!$E$29*'5b. Projected Sales Forecast'!S38,"")</f>
        <v/>
      </c>
      <c r="Q12" s="94">
        <f t="shared" si="0"/>
        <v>0</v>
      </c>
    </row>
    <row r="13" spans="1:18" ht="12.75" customHeight="1" x14ac:dyDescent="0.25">
      <c r="A13" s="1" t="s">
        <v>106</v>
      </c>
      <c r="B13" s="1"/>
      <c r="C13" s="1"/>
      <c r="D13" s="36"/>
      <c r="E13" s="51">
        <f t="shared" ref="E13:Q13" si="1">SUM(E7:E12)</f>
        <v>0</v>
      </c>
      <c r="F13" s="51">
        <f t="shared" si="1"/>
        <v>0</v>
      </c>
      <c r="G13" s="51">
        <f t="shared" si="1"/>
        <v>0</v>
      </c>
      <c r="H13" s="51">
        <f t="shared" si="1"/>
        <v>0</v>
      </c>
      <c r="I13" s="51">
        <f t="shared" si="1"/>
        <v>0</v>
      </c>
      <c r="J13" s="51">
        <f t="shared" si="1"/>
        <v>0</v>
      </c>
      <c r="K13" s="51">
        <f t="shared" si="1"/>
        <v>0</v>
      </c>
      <c r="L13" s="51">
        <f t="shared" si="1"/>
        <v>0</v>
      </c>
      <c r="M13" s="51">
        <f t="shared" si="1"/>
        <v>0</v>
      </c>
      <c r="N13" s="51">
        <f t="shared" si="1"/>
        <v>0</v>
      </c>
      <c r="O13" s="51">
        <f t="shared" si="1"/>
        <v>0</v>
      </c>
      <c r="P13" s="51">
        <f t="shared" si="1"/>
        <v>0</v>
      </c>
      <c r="Q13" s="51">
        <f t="shared" si="1"/>
        <v>0</v>
      </c>
    </row>
    <row r="14" spans="1:18" ht="12.75" customHeight="1" x14ac:dyDescent="0.25">
      <c r="A14" s="1"/>
      <c r="B14" s="1"/>
      <c r="C14" s="1"/>
      <c r="D14" s="36"/>
      <c r="E14" s="36"/>
      <c r="F14" s="36"/>
      <c r="G14" s="36"/>
      <c r="H14" s="36"/>
      <c r="I14" s="36"/>
      <c r="J14" s="36"/>
      <c r="K14" s="36"/>
      <c r="L14" s="36"/>
      <c r="M14" s="36"/>
      <c r="N14" s="36"/>
      <c r="O14" s="36"/>
      <c r="P14" s="36"/>
      <c r="Q14" s="36"/>
    </row>
    <row r="15" spans="1:18" ht="12.75" customHeight="1" outlineLevel="1" x14ac:dyDescent="0.25">
      <c r="A15" s="1" t="s">
        <v>107</v>
      </c>
      <c r="B15" s="1"/>
      <c r="C15" s="1"/>
      <c r="D15" s="36"/>
      <c r="E15" s="43"/>
      <c r="F15" s="43"/>
      <c r="G15" s="43"/>
      <c r="H15" s="43"/>
      <c r="I15" s="43"/>
      <c r="J15" s="43"/>
      <c r="K15" s="43"/>
      <c r="L15" s="43"/>
      <c r="M15" s="43"/>
      <c r="N15" s="43"/>
      <c r="O15" s="43"/>
      <c r="P15" s="43"/>
      <c r="Q15" s="43"/>
    </row>
    <row r="16" spans="1:18" ht="12.75" customHeight="1" outlineLevel="1" x14ac:dyDescent="0.25">
      <c r="A16" s="1"/>
      <c r="B16" s="1" t="str">
        <f t="shared" ref="B16:B21" si="2">B7</f>
        <v>Product/Service A</v>
      </c>
      <c r="C16" s="1"/>
      <c r="D16" s="36"/>
      <c r="E16" s="43">
        <f>'4. Projected Sales Forecast'!$E$8*'4. Projected Sales Forecast'!H16</f>
        <v>0</v>
      </c>
      <c r="F16" s="43">
        <f>'4. Projected Sales Forecast'!$E$8*'4. Projected Sales Forecast'!I16</f>
        <v>0</v>
      </c>
      <c r="G16" s="43">
        <f>'4. Projected Sales Forecast'!$E$8*'4. Projected Sales Forecast'!J16</f>
        <v>0</v>
      </c>
      <c r="H16" s="43">
        <f>'4. Projected Sales Forecast'!$E$8*'4. Projected Sales Forecast'!K16</f>
        <v>0</v>
      </c>
      <c r="I16" s="43">
        <f>'4. Projected Sales Forecast'!$E$8*'4. Projected Sales Forecast'!L16</f>
        <v>0</v>
      </c>
      <c r="J16" s="43">
        <f>'4. Projected Sales Forecast'!$E$8*'4. Projected Sales Forecast'!M16</f>
        <v>0</v>
      </c>
      <c r="K16" s="43">
        <f>'4. Projected Sales Forecast'!$E$8*'4. Projected Sales Forecast'!N16</f>
        <v>0</v>
      </c>
      <c r="L16" s="43">
        <f>'4. Projected Sales Forecast'!$E$8*'4. Projected Sales Forecast'!O16</f>
        <v>0</v>
      </c>
      <c r="M16" s="43">
        <f>'4. Projected Sales Forecast'!$E$8*'4. Projected Sales Forecast'!P16</f>
        <v>0</v>
      </c>
      <c r="N16" s="43">
        <f>'4. Projected Sales Forecast'!$E$8*'4. Projected Sales Forecast'!Q16</f>
        <v>0</v>
      </c>
      <c r="O16" s="43">
        <f>'4. Projected Sales Forecast'!$E$8*'4. Projected Sales Forecast'!R16</f>
        <v>0</v>
      </c>
      <c r="P16" s="43">
        <f>'4. Projected Sales Forecast'!$E$8*'4. Projected Sales Forecast'!S16</f>
        <v>0</v>
      </c>
      <c r="Q16" s="43">
        <f t="shared" ref="Q16:Q21" si="3">SUM(E16:P16)</f>
        <v>0</v>
      </c>
    </row>
    <row r="17" spans="1:17" ht="12.75" customHeight="1" outlineLevel="1" x14ac:dyDescent="0.25">
      <c r="A17" s="1"/>
      <c r="B17" s="1" t="str">
        <f t="shared" si="2"/>
        <v>Product/Service B</v>
      </c>
      <c r="C17" s="1"/>
      <c r="D17" s="36"/>
      <c r="E17" s="51">
        <f>'4. Projected Sales Forecast'!$E$30*'4. Projected Sales Forecast'!H38</f>
        <v>0</v>
      </c>
      <c r="F17" s="51">
        <f>'4. Projected Sales Forecast'!$E$30*'4. Projected Sales Forecast'!I38</f>
        <v>0</v>
      </c>
      <c r="G17" s="51">
        <f>'4. Projected Sales Forecast'!$E$30*'4. Projected Sales Forecast'!J38</f>
        <v>0</v>
      </c>
      <c r="H17" s="51">
        <f>'4. Projected Sales Forecast'!$E$30*'4. Projected Sales Forecast'!K38</f>
        <v>0</v>
      </c>
      <c r="I17" s="51">
        <f>'4. Projected Sales Forecast'!$E$30*'4. Projected Sales Forecast'!L38</f>
        <v>0</v>
      </c>
      <c r="J17" s="51">
        <f>'4. Projected Sales Forecast'!$E$30*'4. Projected Sales Forecast'!M38</f>
        <v>0</v>
      </c>
      <c r="K17" s="51">
        <f>'4. Projected Sales Forecast'!$E$30*'4. Projected Sales Forecast'!N38</f>
        <v>0</v>
      </c>
      <c r="L17" s="51">
        <f>'4. Projected Sales Forecast'!$E$30*'4. Projected Sales Forecast'!O38</f>
        <v>0</v>
      </c>
      <c r="M17" s="51">
        <f>'4. Projected Sales Forecast'!$E$30*'4. Projected Sales Forecast'!P38</f>
        <v>0</v>
      </c>
      <c r="N17" s="51">
        <f>'4. Projected Sales Forecast'!$E$30*'4. Projected Sales Forecast'!Q38</f>
        <v>0</v>
      </c>
      <c r="O17" s="51">
        <f>'4. Projected Sales Forecast'!$E$30*'4. Projected Sales Forecast'!R38</f>
        <v>0</v>
      </c>
      <c r="P17" s="51">
        <f>'4. Projected Sales Forecast'!$E$30*'4. Projected Sales Forecast'!S38</f>
        <v>0</v>
      </c>
      <c r="Q17" s="43">
        <f t="shared" si="3"/>
        <v>0</v>
      </c>
    </row>
    <row r="18" spans="1:17" ht="12.75" customHeight="1" outlineLevel="1" x14ac:dyDescent="0.25">
      <c r="A18" s="1"/>
      <c r="B18" s="1" t="str">
        <f t="shared" si="2"/>
        <v/>
      </c>
      <c r="C18" s="1"/>
      <c r="D18" s="36"/>
      <c r="E18" s="51" t="str">
        <f>IF('5a. Projected Sales Forecast'!$E$8&gt;0,'5a. Projected Sales Forecast'!$E$8*'5a. Projected Sales Forecast'!H$16,"")</f>
        <v/>
      </c>
      <c r="F18" s="51" t="str">
        <f>IF('5a. Projected Sales Forecast'!$E$8&gt;0,'5a. Projected Sales Forecast'!$E$8*'5a. Projected Sales Forecast'!I$16,"")</f>
        <v/>
      </c>
      <c r="G18" s="51" t="str">
        <f>IF('5a. Projected Sales Forecast'!$E$8&gt;0,'5a. Projected Sales Forecast'!$E$8*'5a. Projected Sales Forecast'!J$16,"")</f>
        <v/>
      </c>
      <c r="H18" s="51" t="str">
        <f>IF('5a. Projected Sales Forecast'!$E$8&gt;0,'5a. Projected Sales Forecast'!$E$8*'5a. Projected Sales Forecast'!K$16,"")</f>
        <v/>
      </c>
      <c r="I18" s="51" t="str">
        <f>IF('5a. Projected Sales Forecast'!$E$8&gt;0,'5a. Projected Sales Forecast'!$E$8*'5a. Projected Sales Forecast'!L$16,"")</f>
        <v/>
      </c>
      <c r="J18" s="51" t="str">
        <f>IF('5a. Projected Sales Forecast'!$E$8&gt;0,'5a. Projected Sales Forecast'!$E$8*'5a. Projected Sales Forecast'!M$16,"")</f>
        <v/>
      </c>
      <c r="K18" s="51" t="str">
        <f>IF('5a. Projected Sales Forecast'!$E$8&gt;0,'5a. Projected Sales Forecast'!$E$8*'5a. Projected Sales Forecast'!N$16,"")</f>
        <v/>
      </c>
      <c r="L18" s="51" t="str">
        <f>IF('5a. Projected Sales Forecast'!$E$8&gt;0,'5a. Projected Sales Forecast'!$E$8*'5a. Projected Sales Forecast'!O$16,"")</f>
        <v/>
      </c>
      <c r="M18" s="51" t="str">
        <f>IF('5a. Projected Sales Forecast'!$E$8&gt;0,'5a. Projected Sales Forecast'!$E$8*'5a. Projected Sales Forecast'!P$16,"")</f>
        <v/>
      </c>
      <c r="N18" s="51" t="str">
        <f>IF('5a. Projected Sales Forecast'!$E$8&gt;0,'5a. Projected Sales Forecast'!$E$8*'5a. Projected Sales Forecast'!Q$16,"")</f>
        <v/>
      </c>
      <c r="O18" s="51" t="str">
        <f>IF('5a. Projected Sales Forecast'!$E$8&gt;0,'5a. Projected Sales Forecast'!$E$8*'5a. Projected Sales Forecast'!R$16,"")</f>
        <v/>
      </c>
      <c r="P18" s="51" t="str">
        <f>IF('5a. Projected Sales Forecast'!$E$8&gt;0,'5a. Projected Sales Forecast'!$E$8*'5a. Projected Sales Forecast'!S$16,"")</f>
        <v/>
      </c>
      <c r="Q18" s="51">
        <f t="shared" si="3"/>
        <v>0</v>
      </c>
    </row>
    <row r="19" spans="1:17" ht="12.75" customHeight="1" outlineLevel="1" x14ac:dyDescent="0.25">
      <c r="A19" s="1"/>
      <c r="B19" s="1" t="str">
        <f t="shared" si="2"/>
        <v/>
      </c>
      <c r="C19" s="1"/>
      <c r="D19" s="36"/>
      <c r="E19" s="91" t="str">
        <f>IF('5a. Projected Sales Forecast'!$E$30&gt;0,'5a. Projected Sales Forecast'!$E$30*'5a. Projected Sales Forecast'!H$38,"")</f>
        <v/>
      </c>
      <c r="F19" s="91" t="str">
        <f>IF('5a. Projected Sales Forecast'!$E$30&gt;0,'5a. Projected Sales Forecast'!$E$30*'5a. Projected Sales Forecast'!I$38,"")</f>
        <v/>
      </c>
      <c r="G19" s="91" t="str">
        <f>IF('5a. Projected Sales Forecast'!$E$30&gt;0,'5a. Projected Sales Forecast'!$E$30*'5a. Projected Sales Forecast'!J$38,"")</f>
        <v/>
      </c>
      <c r="H19" s="91" t="str">
        <f>IF('5a. Projected Sales Forecast'!$E$30&gt;0,'5a. Projected Sales Forecast'!$E$30*'5a. Projected Sales Forecast'!K$38,"")</f>
        <v/>
      </c>
      <c r="I19" s="91" t="str">
        <f>IF('5a. Projected Sales Forecast'!$E$30&gt;0,'5a. Projected Sales Forecast'!$E$30*'5a. Projected Sales Forecast'!L$38,"")</f>
        <v/>
      </c>
      <c r="J19" s="91" t="str">
        <f>IF('5a. Projected Sales Forecast'!$E$30&gt;0,'5a. Projected Sales Forecast'!$E$30*'5a. Projected Sales Forecast'!M$38,"")</f>
        <v/>
      </c>
      <c r="K19" s="91" t="str">
        <f>IF('5a. Projected Sales Forecast'!$E$30&gt;0,'5a. Projected Sales Forecast'!$E$30*'5a. Projected Sales Forecast'!N$38,"")</f>
        <v/>
      </c>
      <c r="L19" s="91" t="str">
        <f>IF('5a. Projected Sales Forecast'!$E$30&gt;0,'5a. Projected Sales Forecast'!$E$30*'5a. Projected Sales Forecast'!O$38,"")</f>
        <v/>
      </c>
      <c r="M19" s="91" t="str">
        <f>IF('5a. Projected Sales Forecast'!$E$30&gt;0,'5a. Projected Sales Forecast'!$E$30*'5a. Projected Sales Forecast'!P$38,"")</f>
        <v/>
      </c>
      <c r="N19" s="91" t="str">
        <f>IF('5a. Projected Sales Forecast'!$E$30&gt;0,'5a. Projected Sales Forecast'!$E$30*'5a. Projected Sales Forecast'!Q$38,"")</f>
        <v/>
      </c>
      <c r="O19" s="91" t="str">
        <f>IF('5a. Projected Sales Forecast'!$E$30&gt;0,'5a. Projected Sales Forecast'!$E$30*'5a. Projected Sales Forecast'!R$38,"")</f>
        <v/>
      </c>
      <c r="P19" s="91" t="str">
        <f>IF('5a. Projected Sales Forecast'!$E$30&gt;0,'5a. Projected Sales Forecast'!$E$30*'5a. Projected Sales Forecast'!S$38,"")</f>
        <v/>
      </c>
      <c r="Q19" s="51">
        <f t="shared" si="3"/>
        <v>0</v>
      </c>
    </row>
    <row r="20" spans="1:17" ht="12.75" customHeight="1" outlineLevel="1" x14ac:dyDescent="0.25">
      <c r="A20" s="1"/>
      <c r="B20" s="1" t="str">
        <f t="shared" si="2"/>
        <v/>
      </c>
      <c r="C20" s="1"/>
      <c r="D20" s="36"/>
      <c r="E20" s="91" t="str">
        <f>IF('5b. Projected Sales Forecast'!$E$8&gt;0,'5b. Projected Sales Forecast'!$E$8*'5b. Projected Sales Forecast'!H$16,"")</f>
        <v/>
      </c>
      <c r="F20" s="91" t="str">
        <f>IF('5b. Projected Sales Forecast'!$E$8&gt;0,'5b. Projected Sales Forecast'!$E$8*'5b. Projected Sales Forecast'!I$16,"")</f>
        <v/>
      </c>
      <c r="G20" s="91" t="str">
        <f>IF('5b. Projected Sales Forecast'!$E$8&gt;0,'5b. Projected Sales Forecast'!$E$8*'5b. Projected Sales Forecast'!J$16,"")</f>
        <v/>
      </c>
      <c r="H20" s="91" t="str">
        <f>IF('5b. Projected Sales Forecast'!$E$8&gt;0,'5b. Projected Sales Forecast'!$E$8*'5b. Projected Sales Forecast'!K$16,"")</f>
        <v/>
      </c>
      <c r="I20" s="91" t="str">
        <f>IF('5b. Projected Sales Forecast'!$E$8&gt;0,'5b. Projected Sales Forecast'!$E$8*'5b. Projected Sales Forecast'!L$16,"")</f>
        <v/>
      </c>
      <c r="J20" s="91" t="str">
        <f>IF('5b. Projected Sales Forecast'!$E$8&gt;0,'5b. Projected Sales Forecast'!$E$8*'5b. Projected Sales Forecast'!M$16,"")</f>
        <v/>
      </c>
      <c r="K20" s="91" t="str">
        <f>IF('5b. Projected Sales Forecast'!$E$8&gt;0,'5b. Projected Sales Forecast'!$E$8*'5b. Projected Sales Forecast'!N$16,"")</f>
        <v/>
      </c>
      <c r="L20" s="91" t="str">
        <f>IF('5b. Projected Sales Forecast'!$E$8&gt;0,'5b. Projected Sales Forecast'!$E$8*'5b. Projected Sales Forecast'!O$16,"")</f>
        <v/>
      </c>
      <c r="M20" s="91" t="str">
        <f>IF('5b. Projected Sales Forecast'!$E$8&gt;0,'5b. Projected Sales Forecast'!$E$8*'5b. Projected Sales Forecast'!P$16,"")</f>
        <v/>
      </c>
      <c r="N20" s="91" t="str">
        <f>IF('5b. Projected Sales Forecast'!$E$8&gt;0,'5b. Projected Sales Forecast'!$E$8*'5b. Projected Sales Forecast'!Q$16,"")</f>
        <v/>
      </c>
      <c r="O20" s="91" t="str">
        <f>IF('5b. Projected Sales Forecast'!$E$8&gt;0,'5b. Projected Sales Forecast'!$E$8*'5b. Projected Sales Forecast'!R$16,"")</f>
        <v/>
      </c>
      <c r="P20" s="91" t="str">
        <f>IF('5b. Projected Sales Forecast'!$E$8&gt;0,'5b. Projected Sales Forecast'!$E$8*'5b. Projected Sales Forecast'!S$16,"")</f>
        <v/>
      </c>
      <c r="Q20" s="43">
        <f t="shared" si="3"/>
        <v>0</v>
      </c>
    </row>
    <row r="21" spans="1:17" ht="12.75" customHeight="1" outlineLevel="1" thickBot="1" x14ac:dyDescent="0.3">
      <c r="A21" s="1"/>
      <c r="B21" s="1" t="str">
        <f t="shared" si="2"/>
        <v/>
      </c>
      <c r="C21" s="1"/>
      <c r="D21" s="36"/>
      <c r="E21" s="47" t="str">
        <f>IF('5b. Projected Sales Forecast'!$E$30&gt;0,'5b. Projected Sales Forecast'!$E$30*'5b. Projected Sales Forecast'!H$38,"")</f>
        <v/>
      </c>
      <c r="F21" s="47" t="str">
        <f>IF('5b. Projected Sales Forecast'!$E$30&gt;0,'5b. Projected Sales Forecast'!$E$30*'5b. Projected Sales Forecast'!I$38,"")</f>
        <v/>
      </c>
      <c r="G21" s="47" t="str">
        <f>IF('5b. Projected Sales Forecast'!$E$30&gt;0,'5b. Projected Sales Forecast'!$E$30*'5b. Projected Sales Forecast'!J$38,"")</f>
        <v/>
      </c>
      <c r="H21" s="47" t="str">
        <f>IF('5b. Projected Sales Forecast'!$E$30&gt;0,'5b. Projected Sales Forecast'!$E$30*'5b. Projected Sales Forecast'!K$38,"")</f>
        <v/>
      </c>
      <c r="I21" s="47" t="str">
        <f>IF('5b. Projected Sales Forecast'!$E$30&gt;0,'5b. Projected Sales Forecast'!$E$30*'5b. Projected Sales Forecast'!L$38,"")</f>
        <v/>
      </c>
      <c r="J21" s="47" t="str">
        <f>IF('5b. Projected Sales Forecast'!$E$30&gt;0,'5b. Projected Sales Forecast'!$E$30*'5b. Projected Sales Forecast'!M$38,"")</f>
        <v/>
      </c>
      <c r="K21" s="47" t="str">
        <f>IF('5b. Projected Sales Forecast'!$E$30&gt;0,'5b. Projected Sales Forecast'!$E$30*'5b. Projected Sales Forecast'!N$38,"")</f>
        <v/>
      </c>
      <c r="L21" s="47" t="str">
        <f>IF('5b. Projected Sales Forecast'!$E$30&gt;0,'5b. Projected Sales Forecast'!$E$30*'5b. Projected Sales Forecast'!O$38,"")</f>
        <v/>
      </c>
      <c r="M21" s="47" t="str">
        <f>IF('5b. Projected Sales Forecast'!$E$30&gt;0,'5b. Projected Sales Forecast'!$E$30*'5b. Projected Sales Forecast'!P$38,"")</f>
        <v/>
      </c>
      <c r="N21" s="47" t="str">
        <f>IF('5b. Projected Sales Forecast'!$E$30&gt;0,'5b. Projected Sales Forecast'!$E$30*'5b. Projected Sales Forecast'!Q$38,"")</f>
        <v/>
      </c>
      <c r="O21" s="47" t="str">
        <f>IF('5b. Projected Sales Forecast'!$E$30&gt;0,'5b. Projected Sales Forecast'!$E$30*'5b. Projected Sales Forecast'!R$38,"")</f>
        <v/>
      </c>
      <c r="P21" s="47" t="str">
        <f>IF('5b. Projected Sales Forecast'!$E$30&gt;0,'5b. Projected Sales Forecast'!$E$30*'5b. Projected Sales Forecast'!S$38,"")</f>
        <v/>
      </c>
      <c r="Q21" s="47">
        <f t="shared" si="3"/>
        <v>0</v>
      </c>
    </row>
    <row r="22" spans="1:17" ht="12.75" customHeight="1" x14ac:dyDescent="0.25">
      <c r="A22" s="1" t="s">
        <v>108</v>
      </c>
      <c r="B22" s="1"/>
      <c r="C22" s="1"/>
      <c r="D22" s="36"/>
      <c r="E22" s="43">
        <f t="shared" ref="E22:Q22" si="4">SUM(E16:E21)</f>
        <v>0</v>
      </c>
      <c r="F22" s="43">
        <f t="shared" si="4"/>
        <v>0</v>
      </c>
      <c r="G22" s="43">
        <f t="shared" si="4"/>
        <v>0</v>
      </c>
      <c r="H22" s="43">
        <f t="shared" si="4"/>
        <v>0</v>
      </c>
      <c r="I22" s="43">
        <f t="shared" si="4"/>
        <v>0</v>
      </c>
      <c r="J22" s="43">
        <f t="shared" si="4"/>
        <v>0</v>
      </c>
      <c r="K22" s="43">
        <f t="shared" si="4"/>
        <v>0</v>
      </c>
      <c r="L22" s="43">
        <f t="shared" si="4"/>
        <v>0</v>
      </c>
      <c r="M22" s="43">
        <f t="shared" si="4"/>
        <v>0</v>
      </c>
      <c r="N22" s="43">
        <f t="shared" si="4"/>
        <v>0</v>
      </c>
      <c r="O22" s="43">
        <f t="shared" si="4"/>
        <v>0</v>
      </c>
      <c r="P22" s="43">
        <f t="shared" si="4"/>
        <v>0</v>
      </c>
      <c r="Q22" s="43">
        <f t="shared" si="4"/>
        <v>0</v>
      </c>
    </row>
    <row r="23" spans="1:17" ht="12.75" customHeight="1" x14ac:dyDescent="0.25">
      <c r="A23" s="1"/>
      <c r="B23" s="1"/>
      <c r="C23" s="1"/>
      <c r="D23" s="36"/>
      <c r="E23" s="51"/>
      <c r="F23" s="51"/>
      <c r="G23" s="51"/>
      <c r="H23" s="51"/>
      <c r="I23" s="51"/>
      <c r="J23" s="51"/>
      <c r="K23" s="51"/>
      <c r="L23" s="51"/>
      <c r="M23" s="51"/>
      <c r="N23" s="51"/>
      <c r="O23" s="51"/>
      <c r="P23" s="51"/>
      <c r="Q23" s="51"/>
    </row>
    <row r="24" spans="1:17" ht="12.75" customHeight="1" thickBot="1" x14ac:dyDescent="0.3">
      <c r="A24" s="1" t="s">
        <v>38</v>
      </c>
      <c r="B24" s="1"/>
      <c r="C24" s="1"/>
      <c r="D24" s="36"/>
      <c r="E24" s="94">
        <f t="shared" ref="E24:Q24" si="5">E13-E22</f>
        <v>0</v>
      </c>
      <c r="F24" s="94">
        <f t="shared" si="5"/>
        <v>0</v>
      </c>
      <c r="G24" s="94">
        <f t="shared" si="5"/>
        <v>0</v>
      </c>
      <c r="H24" s="94">
        <f t="shared" si="5"/>
        <v>0</v>
      </c>
      <c r="I24" s="94">
        <f t="shared" si="5"/>
        <v>0</v>
      </c>
      <c r="J24" s="94">
        <f t="shared" si="5"/>
        <v>0</v>
      </c>
      <c r="K24" s="94">
        <f t="shared" si="5"/>
        <v>0</v>
      </c>
      <c r="L24" s="94">
        <f t="shared" si="5"/>
        <v>0</v>
      </c>
      <c r="M24" s="94">
        <f t="shared" si="5"/>
        <v>0</v>
      </c>
      <c r="N24" s="94">
        <f t="shared" si="5"/>
        <v>0</v>
      </c>
      <c r="O24" s="94">
        <f t="shared" si="5"/>
        <v>0</v>
      </c>
      <c r="P24" s="94">
        <f t="shared" si="5"/>
        <v>0</v>
      </c>
      <c r="Q24" s="94">
        <f t="shared" si="5"/>
        <v>0</v>
      </c>
    </row>
    <row r="25" spans="1:17" ht="12.75" customHeight="1" x14ac:dyDescent="0.25">
      <c r="A25" s="1"/>
      <c r="B25" s="1"/>
      <c r="C25" s="1"/>
      <c r="D25" s="36"/>
      <c r="E25" s="43"/>
      <c r="F25" s="43"/>
      <c r="G25" s="43"/>
      <c r="H25" s="43"/>
      <c r="I25" s="43"/>
      <c r="J25" s="43"/>
      <c r="K25" s="43"/>
      <c r="L25" s="43"/>
      <c r="M25" s="43"/>
      <c r="N25" s="43"/>
      <c r="O25" s="43"/>
      <c r="P25" s="43"/>
      <c r="Q25" s="43"/>
    </row>
    <row r="26" spans="1:17" ht="12.75" customHeight="1" outlineLevel="1" x14ac:dyDescent="0.25">
      <c r="A26" s="1" t="str">
        <f>'2. Salaries and Wages'!A10</f>
        <v>Salaries and Wages</v>
      </c>
      <c r="B26" s="1"/>
      <c r="C26" s="1"/>
      <c r="D26" s="36"/>
      <c r="E26" s="43"/>
      <c r="F26" s="43"/>
      <c r="G26" s="43"/>
      <c r="H26" s="43"/>
      <c r="I26" s="43"/>
      <c r="J26" s="43"/>
      <c r="K26" s="43"/>
      <c r="L26" s="43"/>
      <c r="M26" s="43"/>
      <c r="N26" s="43"/>
      <c r="O26" s="43"/>
      <c r="P26" s="43"/>
      <c r="Q26" s="43"/>
    </row>
    <row r="27" spans="1:17" ht="12.75" customHeight="1" outlineLevel="1" x14ac:dyDescent="0.25">
      <c r="A27" s="1"/>
      <c r="B27" s="1" t="str">
        <f>'2. Salaries and Wages'!B11</f>
        <v>Owner's Compensation</v>
      </c>
      <c r="C27" s="1"/>
      <c r="D27" s="36"/>
      <c r="E27" s="43">
        <f>'2. Salaries and Wages'!R11/12</f>
        <v>0</v>
      </c>
      <c r="F27" s="43">
        <f t="shared" ref="F27:P32" si="6">E27</f>
        <v>0</v>
      </c>
      <c r="G27" s="43">
        <f t="shared" si="6"/>
        <v>0</v>
      </c>
      <c r="H27" s="43">
        <f t="shared" si="6"/>
        <v>0</v>
      </c>
      <c r="I27" s="43">
        <f t="shared" si="6"/>
        <v>0</v>
      </c>
      <c r="J27" s="43">
        <f t="shared" si="6"/>
        <v>0</v>
      </c>
      <c r="K27" s="43">
        <f t="shared" si="6"/>
        <v>0</v>
      </c>
      <c r="L27" s="43">
        <f t="shared" si="6"/>
        <v>0</v>
      </c>
      <c r="M27" s="43">
        <f t="shared" si="6"/>
        <v>0</v>
      </c>
      <c r="N27" s="43">
        <f t="shared" si="6"/>
        <v>0</v>
      </c>
      <c r="O27" s="43">
        <f t="shared" si="6"/>
        <v>0</v>
      </c>
      <c r="P27" s="43">
        <f t="shared" si="6"/>
        <v>0</v>
      </c>
      <c r="Q27" s="43">
        <f t="shared" ref="Q27:Q32" si="7">SUM(E27:P27)</f>
        <v>0</v>
      </c>
    </row>
    <row r="28" spans="1:17" ht="12.75" customHeight="1" outlineLevel="1" x14ac:dyDescent="0.25">
      <c r="A28" s="1"/>
      <c r="B28" s="1" t="str">
        <f>'2. Salaries and Wages'!B12</f>
        <v>Salaries</v>
      </c>
      <c r="C28" s="1"/>
      <c r="D28" s="36"/>
      <c r="E28" s="43">
        <f>'2. Salaries and Wages'!R12/12</f>
        <v>0</v>
      </c>
      <c r="F28" s="43">
        <f t="shared" si="6"/>
        <v>0</v>
      </c>
      <c r="G28" s="43">
        <f t="shared" si="6"/>
        <v>0</v>
      </c>
      <c r="H28" s="43">
        <f t="shared" si="6"/>
        <v>0</v>
      </c>
      <c r="I28" s="43">
        <f t="shared" si="6"/>
        <v>0</v>
      </c>
      <c r="J28" s="43">
        <f t="shared" si="6"/>
        <v>0</v>
      </c>
      <c r="K28" s="43">
        <f t="shared" si="6"/>
        <v>0</v>
      </c>
      <c r="L28" s="43">
        <f t="shared" si="6"/>
        <v>0</v>
      </c>
      <c r="M28" s="43">
        <f t="shared" si="6"/>
        <v>0</v>
      </c>
      <c r="N28" s="43">
        <f t="shared" si="6"/>
        <v>0</v>
      </c>
      <c r="O28" s="43">
        <f t="shared" si="6"/>
        <v>0</v>
      </c>
      <c r="P28" s="43">
        <f t="shared" si="6"/>
        <v>0</v>
      </c>
      <c r="Q28" s="43">
        <f t="shared" si="7"/>
        <v>0</v>
      </c>
    </row>
    <row r="29" spans="1:17" ht="12.75" customHeight="1" outlineLevel="1" x14ac:dyDescent="0.25">
      <c r="A29" s="1"/>
      <c r="B29" s="1" t="str">
        <f>'2. Salaries and Wages'!C14</f>
        <v>Full-Time Employees</v>
      </c>
      <c r="C29" s="1"/>
      <c r="D29" s="36"/>
      <c r="E29" s="43">
        <f>'2. Salaries and Wages'!R14/12</f>
        <v>0</v>
      </c>
      <c r="F29" s="43">
        <f t="shared" si="6"/>
        <v>0</v>
      </c>
      <c r="G29" s="43">
        <f t="shared" si="6"/>
        <v>0</v>
      </c>
      <c r="H29" s="43">
        <f t="shared" si="6"/>
        <v>0</v>
      </c>
      <c r="I29" s="43">
        <f t="shared" si="6"/>
        <v>0</v>
      </c>
      <c r="J29" s="43">
        <f t="shared" si="6"/>
        <v>0</v>
      </c>
      <c r="K29" s="43">
        <f t="shared" si="6"/>
        <v>0</v>
      </c>
      <c r="L29" s="43">
        <f t="shared" si="6"/>
        <v>0</v>
      </c>
      <c r="M29" s="43">
        <f t="shared" si="6"/>
        <v>0</v>
      </c>
      <c r="N29" s="43">
        <f t="shared" si="6"/>
        <v>0</v>
      </c>
      <c r="O29" s="43">
        <f t="shared" si="6"/>
        <v>0</v>
      </c>
      <c r="P29" s="43">
        <f t="shared" si="6"/>
        <v>0</v>
      </c>
      <c r="Q29" s="43">
        <f t="shared" si="7"/>
        <v>0</v>
      </c>
    </row>
    <row r="30" spans="1:17" ht="12.75" customHeight="1" outlineLevel="1" x14ac:dyDescent="0.25">
      <c r="A30" s="1"/>
      <c r="B30" s="1" t="str">
        <f>'2. Salaries and Wages'!C17</f>
        <v>Part-Time Employees</v>
      </c>
      <c r="C30" s="1"/>
      <c r="D30" s="36"/>
      <c r="E30" s="43">
        <f>'2. Salaries and Wages'!R17/12</f>
        <v>0</v>
      </c>
      <c r="F30" s="43">
        <f t="shared" si="6"/>
        <v>0</v>
      </c>
      <c r="G30" s="43">
        <f t="shared" si="6"/>
        <v>0</v>
      </c>
      <c r="H30" s="43">
        <f t="shared" si="6"/>
        <v>0</v>
      </c>
      <c r="I30" s="43">
        <f t="shared" si="6"/>
        <v>0</v>
      </c>
      <c r="J30" s="43">
        <f t="shared" si="6"/>
        <v>0</v>
      </c>
      <c r="K30" s="43">
        <f t="shared" si="6"/>
        <v>0</v>
      </c>
      <c r="L30" s="43">
        <f t="shared" si="6"/>
        <v>0</v>
      </c>
      <c r="M30" s="43">
        <f t="shared" si="6"/>
        <v>0</v>
      </c>
      <c r="N30" s="43">
        <f t="shared" si="6"/>
        <v>0</v>
      </c>
      <c r="O30" s="43">
        <f t="shared" si="6"/>
        <v>0</v>
      </c>
      <c r="P30" s="43">
        <f t="shared" si="6"/>
        <v>0</v>
      </c>
      <c r="Q30" s="43">
        <f t="shared" si="7"/>
        <v>0</v>
      </c>
    </row>
    <row r="31" spans="1:17" ht="12.75" customHeight="1" outlineLevel="1" x14ac:dyDescent="0.25">
      <c r="A31" s="1"/>
      <c r="B31" s="1" t="str">
        <f>'2. Salaries and Wages'!B24</f>
        <v>Independent Contractors</v>
      </c>
      <c r="C31" s="1"/>
      <c r="D31" s="36"/>
      <c r="E31" s="43">
        <f>'2. Salaries and Wages'!R24/12</f>
        <v>0</v>
      </c>
      <c r="F31" s="43">
        <f t="shared" si="6"/>
        <v>0</v>
      </c>
      <c r="G31" s="43">
        <f t="shared" si="6"/>
        <v>0</v>
      </c>
      <c r="H31" s="43">
        <f t="shared" si="6"/>
        <v>0</v>
      </c>
      <c r="I31" s="43">
        <f t="shared" si="6"/>
        <v>0</v>
      </c>
      <c r="J31" s="43">
        <f t="shared" si="6"/>
        <v>0</v>
      </c>
      <c r="K31" s="43">
        <f t="shared" si="6"/>
        <v>0</v>
      </c>
      <c r="L31" s="43">
        <f t="shared" si="6"/>
        <v>0</v>
      </c>
      <c r="M31" s="43">
        <f t="shared" si="6"/>
        <v>0</v>
      </c>
      <c r="N31" s="43">
        <f t="shared" si="6"/>
        <v>0</v>
      </c>
      <c r="O31" s="43">
        <f t="shared" si="6"/>
        <v>0</v>
      </c>
      <c r="P31" s="43">
        <f t="shared" si="6"/>
        <v>0</v>
      </c>
      <c r="Q31" s="43">
        <f t="shared" si="7"/>
        <v>0</v>
      </c>
    </row>
    <row r="32" spans="1:17" ht="12.75" customHeight="1" outlineLevel="1" thickBot="1" x14ac:dyDescent="0.3">
      <c r="A32" s="1"/>
      <c r="B32" s="1" t="str">
        <f>'2. Salaries and Wages'!A26</f>
        <v>Payroll Taxes and Benefits</v>
      </c>
      <c r="C32" s="1"/>
      <c r="D32" s="36"/>
      <c r="E32" s="47">
        <f>'2. Salaries and Wages'!R35/12</f>
        <v>0</v>
      </c>
      <c r="F32" s="47">
        <f t="shared" si="6"/>
        <v>0</v>
      </c>
      <c r="G32" s="47">
        <f t="shared" si="6"/>
        <v>0</v>
      </c>
      <c r="H32" s="47">
        <f t="shared" si="6"/>
        <v>0</v>
      </c>
      <c r="I32" s="47">
        <f t="shared" si="6"/>
        <v>0</v>
      </c>
      <c r="J32" s="47">
        <f t="shared" si="6"/>
        <v>0</v>
      </c>
      <c r="K32" s="47">
        <f t="shared" si="6"/>
        <v>0</v>
      </c>
      <c r="L32" s="47">
        <f t="shared" si="6"/>
        <v>0</v>
      </c>
      <c r="M32" s="47">
        <f t="shared" si="6"/>
        <v>0</v>
      </c>
      <c r="N32" s="47">
        <f t="shared" si="6"/>
        <v>0</v>
      </c>
      <c r="O32" s="47">
        <f t="shared" si="6"/>
        <v>0</v>
      </c>
      <c r="P32" s="47">
        <f t="shared" si="6"/>
        <v>0</v>
      </c>
      <c r="Q32" s="47">
        <f t="shared" si="7"/>
        <v>0</v>
      </c>
    </row>
    <row r="33" spans="1:17" ht="12.75" customHeight="1" x14ac:dyDescent="0.25">
      <c r="A33" s="1" t="s">
        <v>112</v>
      </c>
      <c r="B33" s="1"/>
      <c r="C33" s="1"/>
      <c r="D33" s="36"/>
      <c r="E33" s="43">
        <f t="shared" ref="E33:Q33" si="8">SUM(E27:E32)</f>
        <v>0</v>
      </c>
      <c r="F33" s="43">
        <f t="shared" si="8"/>
        <v>0</v>
      </c>
      <c r="G33" s="43">
        <f t="shared" si="8"/>
        <v>0</v>
      </c>
      <c r="H33" s="43">
        <f t="shared" si="8"/>
        <v>0</v>
      </c>
      <c r="I33" s="43">
        <f t="shared" si="8"/>
        <v>0</v>
      </c>
      <c r="J33" s="43">
        <f t="shared" si="8"/>
        <v>0</v>
      </c>
      <c r="K33" s="43">
        <f t="shared" si="8"/>
        <v>0</v>
      </c>
      <c r="L33" s="43">
        <f t="shared" si="8"/>
        <v>0</v>
      </c>
      <c r="M33" s="43">
        <f t="shared" si="8"/>
        <v>0</v>
      </c>
      <c r="N33" s="43">
        <f t="shared" si="8"/>
        <v>0</v>
      </c>
      <c r="O33" s="43">
        <f t="shared" si="8"/>
        <v>0</v>
      </c>
      <c r="P33" s="43">
        <f t="shared" si="8"/>
        <v>0</v>
      </c>
      <c r="Q33" s="43">
        <f t="shared" si="8"/>
        <v>0</v>
      </c>
    </row>
    <row r="34" spans="1:17" ht="12.75" customHeight="1" x14ac:dyDescent="0.25">
      <c r="A34" s="1"/>
      <c r="B34" s="1"/>
      <c r="C34" s="1"/>
      <c r="D34" s="36"/>
      <c r="E34" s="43"/>
      <c r="F34" s="43"/>
      <c r="G34" s="43"/>
      <c r="H34" s="43"/>
      <c r="I34" s="43"/>
      <c r="J34" s="43"/>
      <c r="K34" s="43"/>
      <c r="L34" s="43"/>
      <c r="M34" s="43"/>
      <c r="N34" s="43"/>
      <c r="O34" s="43"/>
      <c r="P34" s="43"/>
      <c r="Q34" s="43"/>
    </row>
    <row r="35" spans="1:17" ht="12.75" customHeight="1" outlineLevel="1" x14ac:dyDescent="0.25">
      <c r="A35" s="1" t="s">
        <v>110</v>
      </c>
      <c r="B35" s="1"/>
      <c r="C35" s="1"/>
      <c r="D35" s="36"/>
      <c r="E35" s="43"/>
      <c r="F35" s="43"/>
      <c r="G35" s="43"/>
      <c r="H35" s="43"/>
      <c r="I35" s="43"/>
      <c r="J35" s="43"/>
      <c r="K35" s="43"/>
      <c r="L35" s="43"/>
      <c r="M35" s="43"/>
      <c r="N35" s="43"/>
      <c r="O35" s="43"/>
      <c r="P35" s="43"/>
      <c r="Q35" s="43"/>
    </row>
    <row r="36" spans="1:17" ht="12.75" customHeight="1" outlineLevel="1" x14ac:dyDescent="0.25">
      <c r="A36" s="1"/>
      <c r="B36" s="1" t="str">
        <f>'3. Fixed Operating Expenses'!B9</f>
        <v>Advertising</v>
      </c>
      <c r="C36" s="1"/>
      <c r="D36" s="36"/>
      <c r="E36" s="43">
        <f>'3. Fixed Operating Expenses'!M9/12</f>
        <v>0</v>
      </c>
      <c r="F36" s="91">
        <f t="shared" ref="F36:P51" si="9">E36</f>
        <v>0</v>
      </c>
      <c r="G36" s="91">
        <f t="shared" si="9"/>
        <v>0</v>
      </c>
      <c r="H36" s="91">
        <f t="shared" si="9"/>
        <v>0</v>
      </c>
      <c r="I36" s="91">
        <f t="shared" si="9"/>
        <v>0</v>
      </c>
      <c r="J36" s="91">
        <f t="shared" si="9"/>
        <v>0</v>
      </c>
      <c r="K36" s="91">
        <f t="shared" si="9"/>
        <v>0</v>
      </c>
      <c r="L36" s="91">
        <f t="shared" si="9"/>
        <v>0</v>
      </c>
      <c r="M36" s="91">
        <f t="shared" si="9"/>
        <v>0</v>
      </c>
      <c r="N36" s="91">
        <f t="shared" si="9"/>
        <v>0</v>
      </c>
      <c r="O36" s="91">
        <f t="shared" si="9"/>
        <v>0</v>
      </c>
      <c r="P36" s="91">
        <f t="shared" si="9"/>
        <v>0</v>
      </c>
      <c r="Q36" s="43">
        <f t="shared" ref="Q36:Q55" si="10">SUM(E36:P36)</f>
        <v>0</v>
      </c>
    </row>
    <row r="37" spans="1:17" ht="12.75" customHeight="1" outlineLevel="1" x14ac:dyDescent="0.25">
      <c r="A37" s="1"/>
      <c r="B37" s="1" t="str">
        <f>'3. Fixed Operating Expenses'!B10</f>
        <v>Car and Truck Expenses</v>
      </c>
      <c r="C37" s="1"/>
      <c r="D37" s="36"/>
      <c r="E37" s="43">
        <f>'3. Fixed Operating Expenses'!M10/12</f>
        <v>0</v>
      </c>
      <c r="F37" s="91">
        <f t="shared" si="9"/>
        <v>0</v>
      </c>
      <c r="G37" s="91">
        <f t="shared" si="9"/>
        <v>0</v>
      </c>
      <c r="H37" s="91">
        <f t="shared" si="9"/>
        <v>0</v>
      </c>
      <c r="I37" s="91">
        <f t="shared" si="9"/>
        <v>0</v>
      </c>
      <c r="J37" s="91">
        <f t="shared" si="9"/>
        <v>0</v>
      </c>
      <c r="K37" s="91">
        <f t="shared" si="9"/>
        <v>0</v>
      </c>
      <c r="L37" s="91">
        <f t="shared" si="9"/>
        <v>0</v>
      </c>
      <c r="M37" s="91">
        <f t="shared" si="9"/>
        <v>0</v>
      </c>
      <c r="N37" s="91">
        <f t="shared" si="9"/>
        <v>0</v>
      </c>
      <c r="O37" s="91">
        <f t="shared" si="9"/>
        <v>0</v>
      </c>
      <c r="P37" s="91">
        <f t="shared" si="9"/>
        <v>0</v>
      </c>
      <c r="Q37" s="43">
        <f t="shared" si="10"/>
        <v>0</v>
      </c>
    </row>
    <row r="38" spans="1:17" ht="12.75" customHeight="1" outlineLevel="1" x14ac:dyDescent="0.25">
      <c r="A38" s="1"/>
      <c r="B38" s="1" t="str">
        <f>'3. Fixed Operating Expenses'!B11</f>
        <v>Bank &amp; Merchant Fees</v>
      </c>
      <c r="C38" s="1"/>
      <c r="D38" s="36"/>
      <c r="E38" s="43">
        <f>'3. Fixed Operating Expenses'!M11/12</f>
        <v>0</v>
      </c>
      <c r="F38" s="91">
        <f t="shared" si="9"/>
        <v>0</v>
      </c>
      <c r="G38" s="91">
        <f t="shared" si="9"/>
        <v>0</v>
      </c>
      <c r="H38" s="91">
        <f t="shared" si="9"/>
        <v>0</v>
      </c>
      <c r="I38" s="91">
        <f t="shared" si="9"/>
        <v>0</v>
      </c>
      <c r="J38" s="91">
        <f t="shared" si="9"/>
        <v>0</v>
      </c>
      <c r="K38" s="91">
        <f t="shared" si="9"/>
        <v>0</v>
      </c>
      <c r="L38" s="91">
        <f t="shared" si="9"/>
        <v>0</v>
      </c>
      <c r="M38" s="91">
        <f t="shared" si="9"/>
        <v>0</v>
      </c>
      <c r="N38" s="91">
        <f t="shared" si="9"/>
        <v>0</v>
      </c>
      <c r="O38" s="91">
        <f t="shared" si="9"/>
        <v>0</v>
      </c>
      <c r="P38" s="91">
        <f t="shared" si="9"/>
        <v>0</v>
      </c>
      <c r="Q38" s="43">
        <f t="shared" si="10"/>
        <v>0</v>
      </c>
    </row>
    <row r="39" spans="1:17" ht="12.75" customHeight="1" outlineLevel="1" x14ac:dyDescent="0.25">
      <c r="A39" s="1"/>
      <c r="B39" s="1" t="str">
        <f>'3. Fixed Operating Expenses'!B12</f>
        <v>Contract Labor</v>
      </c>
      <c r="C39" s="1"/>
      <c r="D39" s="36"/>
      <c r="E39" s="43">
        <f>'3. Fixed Operating Expenses'!M12/12</f>
        <v>0</v>
      </c>
      <c r="F39" s="91">
        <f t="shared" si="9"/>
        <v>0</v>
      </c>
      <c r="G39" s="91">
        <f t="shared" si="9"/>
        <v>0</v>
      </c>
      <c r="H39" s="91">
        <f t="shared" si="9"/>
        <v>0</v>
      </c>
      <c r="I39" s="91">
        <f t="shared" si="9"/>
        <v>0</v>
      </c>
      <c r="J39" s="91">
        <f t="shared" si="9"/>
        <v>0</v>
      </c>
      <c r="K39" s="91">
        <f t="shared" si="9"/>
        <v>0</v>
      </c>
      <c r="L39" s="91">
        <f t="shared" si="9"/>
        <v>0</v>
      </c>
      <c r="M39" s="91">
        <f t="shared" si="9"/>
        <v>0</v>
      </c>
      <c r="N39" s="91">
        <f t="shared" si="9"/>
        <v>0</v>
      </c>
      <c r="O39" s="91">
        <f t="shared" si="9"/>
        <v>0</v>
      </c>
      <c r="P39" s="91">
        <f t="shared" si="9"/>
        <v>0</v>
      </c>
      <c r="Q39" s="43">
        <f t="shared" si="10"/>
        <v>0</v>
      </c>
    </row>
    <row r="40" spans="1:17" ht="12.75" customHeight="1" outlineLevel="1" x14ac:dyDescent="0.25">
      <c r="A40" s="1"/>
      <c r="B40" s="1" t="str">
        <f>'3. Fixed Operating Expenses'!B13</f>
        <v>Conferences &amp; Seminars</v>
      </c>
      <c r="C40" s="1"/>
      <c r="D40" s="36"/>
      <c r="E40" s="43">
        <f>'3. Fixed Operating Expenses'!M13/12</f>
        <v>0</v>
      </c>
      <c r="F40" s="91">
        <f t="shared" si="9"/>
        <v>0</v>
      </c>
      <c r="G40" s="91">
        <f t="shared" si="9"/>
        <v>0</v>
      </c>
      <c r="H40" s="91">
        <f t="shared" si="9"/>
        <v>0</v>
      </c>
      <c r="I40" s="91">
        <f t="shared" si="9"/>
        <v>0</v>
      </c>
      <c r="J40" s="91">
        <f t="shared" si="9"/>
        <v>0</v>
      </c>
      <c r="K40" s="91">
        <f t="shared" si="9"/>
        <v>0</v>
      </c>
      <c r="L40" s="91">
        <f t="shared" si="9"/>
        <v>0</v>
      </c>
      <c r="M40" s="91">
        <f t="shared" si="9"/>
        <v>0</v>
      </c>
      <c r="N40" s="91">
        <f t="shared" si="9"/>
        <v>0</v>
      </c>
      <c r="O40" s="91">
        <f t="shared" si="9"/>
        <v>0</v>
      </c>
      <c r="P40" s="91">
        <f t="shared" si="9"/>
        <v>0</v>
      </c>
      <c r="Q40" s="43">
        <f t="shared" si="10"/>
        <v>0</v>
      </c>
    </row>
    <row r="41" spans="1:17" ht="12.75" customHeight="1" outlineLevel="1" x14ac:dyDescent="0.25">
      <c r="A41" s="1"/>
      <c r="B41" s="1" t="str">
        <f>'3. Fixed Operating Expenses'!B14</f>
        <v>Customer Discounts and Refunds</v>
      </c>
      <c r="C41" s="1"/>
      <c r="D41" s="36"/>
      <c r="E41" s="43">
        <f>'3. Fixed Operating Expenses'!M14/12</f>
        <v>0</v>
      </c>
      <c r="F41" s="91">
        <f t="shared" si="9"/>
        <v>0</v>
      </c>
      <c r="G41" s="91">
        <f t="shared" si="9"/>
        <v>0</v>
      </c>
      <c r="H41" s="91">
        <f t="shared" si="9"/>
        <v>0</v>
      </c>
      <c r="I41" s="91">
        <f t="shared" si="9"/>
        <v>0</v>
      </c>
      <c r="J41" s="91">
        <f t="shared" si="9"/>
        <v>0</v>
      </c>
      <c r="K41" s="91">
        <f t="shared" si="9"/>
        <v>0</v>
      </c>
      <c r="L41" s="91">
        <f t="shared" si="9"/>
        <v>0</v>
      </c>
      <c r="M41" s="91">
        <f t="shared" si="9"/>
        <v>0</v>
      </c>
      <c r="N41" s="91">
        <f t="shared" si="9"/>
        <v>0</v>
      </c>
      <c r="O41" s="91">
        <f t="shared" si="9"/>
        <v>0</v>
      </c>
      <c r="P41" s="91">
        <f t="shared" si="9"/>
        <v>0</v>
      </c>
      <c r="Q41" s="43">
        <f t="shared" si="10"/>
        <v>0</v>
      </c>
    </row>
    <row r="42" spans="1:17" ht="12.75" customHeight="1" outlineLevel="1" x14ac:dyDescent="0.25">
      <c r="A42" s="1"/>
      <c r="B42" s="1" t="str">
        <f>'3. Fixed Operating Expenses'!B15</f>
        <v>Dues and Subscriptions</v>
      </c>
      <c r="C42" s="1"/>
      <c r="D42" s="36"/>
      <c r="E42" s="43">
        <f>'3. Fixed Operating Expenses'!M15/12</f>
        <v>0</v>
      </c>
      <c r="F42" s="91">
        <f t="shared" si="9"/>
        <v>0</v>
      </c>
      <c r="G42" s="91">
        <f t="shared" si="9"/>
        <v>0</v>
      </c>
      <c r="H42" s="91">
        <f t="shared" si="9"/>
        <v>0</v>
      </c>
      <c r="I42" s="91">
        <f t="shared" si="9"/>
        <v>0</v>
      </c>
      <c r="J42" s="91">
        <f t="shared" si="9"/>
        <v>0</v>
      </c>
      <c r="K42" s="91">
        <f t="shared" si="9"/>
        <v>0</v>
      </c>
      <c r="L42" s="91">
        <f t="shared" si="9"/>
        <v>0</v>
      </c>
      <c r="M42" s="91">
        <f t="shared" si="9"/>
        <v>0</v>
      </c>
      <c r="N42" s="91">
        <f t="shared" si="9"/>
        <v>0</v>
      </c>
      <c r="O42" s="91">
        <f t="shared" si="9"/>
        <v>0</v>
      </c>
      <c r="P42" s="91">
        <f t="shared" si="9"/>
        <v>0</v>
      </c>
      <c r="Q42" s="43">
        <f t="shared" si="10"/>
        <v>0</v>
      </c>
    </row>
    <row r="43" spans="1:17" ht="12.75" customHeight="1" outlineLevel="1" x14ac:dyDescent="0.25">
      <c r="A43" s="1"/>
      <c r="B43" s="1" t="str">
        <f>'3. Fixed Operating Expenses'!B16</f>
        <v>Miscellaneous</v>
      </c>
      <c r="C43" s="1"/>
      <c r="D43" s="36"/>
      <c r="E43" s="43">
        <f>'3. Fixed Operating Expenses'!M16/12</f>
        <v>0</v>
      </c>
      <c r="F43" s="91">
        <f t="shared" si="9"/>
        <v>0</v>
      </c>
      <c r="G43" s="91">
        <f t="shared" si="9"/>
        <v>0</v>
      </c>
      <c r="H43" s="91">
        <f t="shared" si="9"/>
        <v>0</v>
      </c>
      <c r="I43" s="91">
        <f t="shared" si="9"/>
        <v>0</v>
      </c>
      <c r="J43" s="91">
        <f t="shared" si="9"/>
        <v>0</v>
      </c>
      <c r="K43" s="91">
        <f t="shared" si="9"/>
        <v>0</v>
      </c>
      <c r="L43" s="91">
        <f t="shared" si="9"/>
        <v>0</v>
      </c>
      <c r="M43" s="91">
        <f t="shared" si="9"/>
        <v>0</v>
      </c>
      <c r="N43" s="91">
        <f t="shared" si="9"/>
        <v>0</v>
      </c>
      <c r="O43" s="91">
        <f t="shared" si="9"/>
        <v>0</v>
      </c>
      <c r="P43" s="91">
        <f t="shared" si="9"/>
        <v>0</v>
      </c>
      <c r="Q43" s="43">
        <f t="shared" si="10"/>
        <v>0</v>
      </c>
    </row>
    <row r="44" spans="1:17" ht="12.75" customHeight="1" outlineLevel="1" x14ac:dyDescent="0.25">
      <c r="A44" s="1"/>
      <c r="B44" s="1" t="str">
        <f>'3. Fixed Operating Expenses'!B17</f>
        <v>Insurance (Liability and Property)</v>
      </c>
      <c r="C44" s="1"/>
      <c r="D44" s="36"/>
      <c r="E44" s="43">
        <f>'3. Fixed Operating Expenses'!M17/12</f>
        <v>0</v>
      </c>
      <c r="F44" s="91">
        <f t="shared" si="9"/>
        <v>0</v>
      </c>
      <c r="G44" s="91">
        <f t="shared" si="9"/>
        <v>0</v>
      </c>
      <c r="H44" s="91">
        <f t="shared" si="9"/>
        <v>0</v>
      </c>
      <c r="I44" s="91">
        <f t="shared" si="9"/>
        <v>0</v>
      </c>
      <c r="J44" s="91">
        <f t="shared" si="9"/>
        <v>0</v>
      </c>
      <c r="K44" s="91">
        <f t="shared" si="9"/>
        <v>0</v>
      </c>
      <c r="L44" s="91">
        <f t="shared" si="9"/>
        <v>0</v>
      </c>
      <c r="M44" s="91">
        <f t="shared" si="9"/>
        <v>0</v>
      </c>
      <c r="N44" s="91">
        <f t="shared" si="9"/>
        <v>0</v>
      </c>
      <c r="O44" s="91">
        <f t="shared" si="9"/>
        <v>0</v>
      </c>
      <c r="P44" s="91">
        <f t="shared" si="9"/>
        <v>0</v>
      </c>
      <c r="Q44" s="43">
        <f t="shared" si="10"/>
        <v>0</v>
      </c>
    </row>
    <row r="45" spans="1:17" ht="12.75" customHeight="1" outlineLevel="1" x14ac:dyDescent="0.25">
      <c r="A45" s="1"/>
      <c r="B45" s="1" t="str">
        <f>'3. Fixed Operating Expenses'!B18</f>
        <v>Licenses/Fees/Permits</v>
      </c>
      <c r="C45" s="1"/>
      <c r="D45" s="36"/>
      <c r="E45" s="43">
        <f>'3. Fixed Operating Expenses'!M18/12</f>
        <v>0</v>
      </c>
      <c r="F45" s="91">
        <f t="shared" si="9"/>
        <v>0</v>
      </c>
      <c r="G45" s="91">
        <f t="shared" si="9"/>
        <v>0</v>
      </c>
      <c r="H45" s="91">
        <f t="shared" si="9"/>
        <v>0</v>
      </c>
      <c r="I45" s="91">
        <f t="shared" si="9"/>
        <v>0</v>
      </c>
      <c r="J45" s="91">
        <f t="shared" si="9"/>
        <v>0</v>
      </c>
      <c r="K45" s="91">
        <f t="shared" si="9"/>
        <v>0</v>
      </c>
      <c r="L45" s="91">
        <f t="shared" si="9"/>
        <v>0</v>
      </c>
      <c r="M45" s="91">
        <f t="shared" si="9"/>
        <v>0</v>
      </c>
      <c r="N45" s="91">
        <f t="shared" si="9"/>
        <v>0</v>
      </c>
      <c r="O45" s="91">
        <f t="shared" si="9"/>
        <v>0</v>
      </c>
      <c r="P45" s="91">
        <f t="shared" si="9"/>
        <v>0</v>
      </c>
      <c r="Q45" s="43">
        <f t="shared" si="10"/>
        <v>0</v>
      </c>
    </row>
    <row r="46" spans="1:17" ht="12.75" customHeight="1" outlineLevel="1" x14ac:dyDescent="0.25">
      <c r="A46" s="1"/>
      <c r="B46" s="1" t="str">
        <f>'3. Fixed Operating Expenses'!B19</f>
        <v>Legal and Professional Fees</v>
      </c>
      <c r="C46" s="1"/>
      <c r="D46" s="36"/>
      <c r="E46" s="43">
        <f>'3. Fixed Operating Expenses'!M19/12</f>
        <v>0</v>
      </c>
      <c r="F46" s="91">
        <f t="shared" si="9"/>
        <v>0</v>
      </c>
      <c r="G46" s="91">
        <f t="shared" si="9"/>
        <v>0</v>
      </c>
      <c r="H46" s="91">
        <f t="shared" si="9"/>
        <v>0</v>
      </c>
      <c r="I46" s="91">
        <f t="shared" si="9"/>
        <v>0</v>
      </c>
      <c r="J46" s="91">
        <f t="shared" si="9"/>
        <v>0</v>
      </c>
      <c r="K46" s="91">
        <f t="shared" si="9"/>
        <v>0</v>
      </c>
      <c r="L46" s="91">
        <f t="shared" si="9"/>
        <v>0</v>
      </c>
      <c r="M46" s="91">
        <f t="shared" si="9"/>
        <v>0</v>
      </c>
      <c r="N46" s="91">
        <f t="shared" si="9"/>
        <v>0</v>
      </c>
      <c r="O46" s="91">
        <f t="shared" si="9"/>
        <v>0</v>
      </c>
      <c r="P46" s="91">
        <f t="shared" si="9"/>
        <v>0</v>
      </c>
      <c r="Q46" s="43">
        <f t="shared" si="10"/>
        <v>0</v>
      </c>
    </row>
    <row r="47" spans="1:17" ht="12.75" customHeight="1" outlineLevel="1" x14ac:dyDescent="0.25">
      <c r="A47" s="1"/>
      <c r="B47" s="1" t="str">
        <f>'3. Fixed Operating Expenses'!B20</f>
        <v>Office Expenses &amp; Supplies</v>
      </c>
      <c r="C47" s="1"/>
      <c r="D47" s="36"/>
      <c r="E47" s="43">
        <f>'3. Fixed Operating Expenses'!M20/12</f>
        <v>0</v>
      </c>
      <c r="F47" s="91">
        <f t="shared" si="9"/>
        <v>0</v>
      </c>
      <c r="G47" s="91">
        <f t="shared" si="9"/>
        <v>0</v>
      </c>
      <c r="H47" s="91">
        <f t="shared" si="9"/>
        <v>0</v>
      </c>
      <c r="I47" s="91">
        <f t="shared" si="9"/>
        <v>0</v>
      </c>
      <c r="J47" s="91">
        <f t="shared" si="9"/>
        <v>0</v>
      </c>
      <c r="K47" s="91">
        <f t="shared" si="9"/>
        <v>0</v>
      </c>
      <c r="L47" s="91">
        <f t="shared" si="9"/>
        <v>0</v>
      </c>
      <c r="M47" s="91">
        <f t="shared" si="9"/>
        <v>0</v>
      </c>
      <c r="N47" s="91">
        <f t="shared" si="9"/>
        <v>0</v>
      </c>
      <c r="O47" s="91">
        <f t="shared" si="9"/>
        <v>0</v>
      </c>
      <c r="P47" s="91">
        <f t="shared" si="9"/>
        <v>0</v>
      </c>
      <c r="Q47" s="43">
        <f t="shared" si="10"/>
        <v>0</v>
      </c>
    </row>
    <row r="48" spans="1:17" ht="12.75" customHeight="1" outlineLevel="1" x14ac:dyDescent="0.25">
      <c r="A48" s="1"/>
      <c r="B48" s="1" t="str">
        <f>'3. Fixed Operating Expenses'!B21</f>
        <v>Postage and Delivery</v>
      </c>
      <c r="C48" s="1"/>
      <c r="D48" s="36"/>
      <c r="E48" s="43">
        <f>'3. Fixed Operating Expenses'!M21/12</f>
        <v>0</v>
      </c>
      <c r="F48" s="91">
        <f t="shared" si="9"/>
        <v>0</v>
      </c>
      <c r="G48" s="91">
        <f t="shared" si="9"/>
        <v>0</v>
      </c>
      <c r="H48" s="91">
        <f t="shared" si="9"/>
        <v>0</v>
      </c>
      <c r="I48" s="91">
        <f t="shared" si="9"/>
        <v>0</v>
      </c>
      <c r="J48" s="91">
        <f t="shared" si="9"/>
        <v>0</v>
      </c>
      <c r="K48" s="91">
        <f t="shared" si="9"/>
        <v>0</v>
      </c>
      <c r="L48" s="91">
        <f t="shared" si="9"/>
        <v>0</v>
      </c>
      <c r="M48" s="91">
        <f t="shared" si="9"/>
        <v>0</v>
      </c>
      <c r="N48" s="91">
        <f t="shared" si="9"/>
        <v>0</v>
      </c>
      <c r="O48" s="91">
        <f t="shared" si="9"/>
        <v>0</v>
      </c>
      <c r="P48" s="91">
        <f t="shared" si="9"/>
        <v>0</v>
      </c>
      <c r="Q48" s="43">
        <f t="shared" si="10"/>
        <v>0</v>
      </c>
    </row>
    <row r="49" spans="1:17" ht="12.75" customHeight="1" outlineLevel="1" x14ac:dyDescent="0.25">
      <c r="A49" s="1"/>
      <c r="B49" s="1" t="str">
        <f>'3. Fixed Operating Expenses'!B22</f>
        <v>Lease/Rent on Biz Property</v>
      </c>
      <c r="C49" s="1"/>
      <c r="D49" s="36"/>
      <c r="E49" s="43">
        <f>'3. Fixed Operating Expenses'!M22/12</f>
        <v>0</v>
      </c>
      <c r="F49" s="91">
        <f t="shared" si="9"/>
        <v>0</v>
      </c>
      <c r="G49" s="91">
        <f t="shared" si="9"/>
        <v>0</v>
      </c>
      <c r="H49" s="91">
        <f t="shared" si="9"/>
        <v>0</v>
      </c>
      <c r="I49" s="91">
        <f t="shared" si="9"/>
        <v>0</v>
      </c>
      <c r="J49" s="91">
        <f t="shared" si="9"/>
        <v>0</v>
      </c>
      <c r="K49" s="91">
        <f t="shared" si="9"/>
        <v>0</v>
      </c>
      <c r="L49" s="91">
        <f t="shared" si="9"/>
        <v>0</v>
      </c>
      <c r="M49" s="91">
        <f t="shared" si="9"/>
        <v>0</v>
      </c>
      <c r="N49" s="91">
        <f t="shared" si="9"/>
        <v>0</v>
      </c>
      <c r="O49" s="91">
        <f t="shared" si="9"/>
        <v>0</v>
      </c>
      <c r="P49" s="91">
        <f t="shared" si="9"/>
        <v>0</v>
      </c>
      <c r="Q49" s="43">
        <f t="shared" si="10"/>
        <v>0</v>
      </c>
    </row>
    <row r="50" spans="1:17" ht="12.75" customHeight="1" outlineLevel="1" x14ac:dyDescent="0.25">
      <c r="A50" s="1"/>
      <c r="B50" s="1" t="str">
        <f>'3. Fixed Operating Expenses'!B23</f>
        <v>Maintenance on Biz Property</v>
      </c>
      <c r="C50" s="1"/>
      <c r="D50" s="36"/>
      <c r="E50" s="43">
        <f>'3. Fixed Operating Expenses'!M23/12</f>
        <v>0</v>
      </c>
      <c r="F50" s="91">
        <f t="shared" si="9"/>
        <v>0</v>
      </c>
      <c r="G50" s="91">
        <f t="shared" si="9"/>
        <v>0</v>
      </c>
      <c r="H50" s="91">
        <f t="shared" si="9"/>
        <v>0</v>
      </c>
      <c r="I50" s="91">
        <f t="shared" si="9"/>
        <v>0</v>
      </c>
      <c r="J50" s="91">
        <f t="shared" si="9"/>
        <v>0</v>
      </c>
      <c r="K50" s="91">
        <f t="shared" si="9"/>
        <v>0</v>
      </c>
      <c r="L50" s="91">
        <f t="shared" si="9"/>
        <v>0</v>
      </c>
      <c r="M50" s="91">
        <f t="shared" si="9"/>
        <v>0</v>
      </c>
      <c r="N50" s="91">
        <f t="shared" si="9"/>
        <v>0</v>
      </c>
      <c r="O50" s="91">
        <f t="shared" si="9"/>
        <v>0</v>
      </c>
      <c r="P50" s="91">
        <f t="shared" si="9"/>
        <v>0</v>
      </c>
      <c r="Q50" s="43">
        <f t="shared" si="10"/>
        <v>0</v>
      </c>
    </row>
    <row r="51" spans="1:17" ht="12.75" customHeight="1" outlineLevel="1" x14ac:dyDescent="0.25">
      <c r="A51" s="1"/>
      <c r="B51" s="1" t="str">
        <f>'3. Fixed Operating Expenses'!B24</f>
        <v>Sales &amp; Marketing</v>
      </c>
      <c r="C51" s="1"/>
      <c r="D51" s="36"/>
      <c r="E51" s="43">
        <f>'3. Fixed Operating Expenses'!M24/12</f>
        <v>0</v>
      </c>
      <c r="F51" s="91">
        <f t="shared" si="9"/>
        <v>0</v>
      </c>
      <c r="G51" s="91">
        <f t="shared" si="9"/>
        <v>0</v>
      </c>
      <c r="H51" s="91">
        <f t="shared" si="9"/>
        <v>0</v>
      </c>
      <c r="I51" s="91">
        <f t="shared" si="9"/>
        <v>0</v>
      </c>
      <c r="J51" s="91">
        <f t="shared" si="9"/>
        <v>0</v>
      </c>
      <c r="K51" s="91">
        <f t="shared" si="9"/>
        <v>0</v>
      </c>
      <c r="L51" s="91">
        <f t="shared" si="9"/>
        <v>0</v>
      </c>
      <c r="M51" s="91">
        <f t="shared" si="9"/>
        <v>0</v>
      </c>
      <c r="N51" s="91">
        <f t="shared" si="9"/>
        <v>0</v>
      </c>
      <c r="O51" s="91">
        <f t="shared" si="9"/>
        <v>0</v>
      </c>
      <c r="P51" s="91">
        <f t="shared" si="9"/>
        <v>0</v>
      </c>
      <c r="Q51" s="43">
        <f t="shared" si="10"/>
        <v>0</v>
      </c>
    </row>
    <row r="52" spans="1:17" ht="12.75" customHeight="1" outlineLevel="1" x14ac:dyDescent="0.25">
      <c r="A52" s="1"/>
      <c r="B52" s="1" t="str">
        <f>'3. Fixed Operating Expenses'!B25</f>
        <v>Taxes-Other</v>
      </c>
      <c r="C52" s="1"/>
      <c r="D52" s="36"/>
      <c r="E52" s="43">
        <f>'3. Fixed Operating Expenses'!M25/12</f>
        <v>0</v>
      </c>
      <c r="F52" s="91">
        <f t="shared" ref="F52:P55" si="11">E52</f>
        <v>0</v>
      </c>
      <c r="G52" s="91">
        <f t="shared" si="11"/>
        <v>0</v>
      </c>
      <c r="H52" s="91">
        <f t="shared" si="11"/>
        <v>0</v>
      </c>
      <c r="I52" s="91">
        <f t="shared" si="11"/>
        <v>0</v>
      </c>
      <c r="J52" s="91">
        <f t="shared" si="11"/>
        <v>0</v>
      </c>
      <c r="K52" s="91">
        <f t="shared" si="11"/>
        <v>0</v>
      </c>
      <c r="L52" s="91">
        <f t="shared" si="11"/>
        <v>0</v>
      </c>
      <c r="M52" s="91">
        <f t="shared" si="11"/>
        <v>0</v>
      </c>
      <c r="N52" s="91">
        <f t="shared" si="11"/>
        <v>0</v>
      </c>
      <c r="O52" s="91">
        <f t="shared" si="11"/>
        <v>0</v>
      </c>
      <c r="P52" s="91">
        <f t="shared" si="11"/>
        <v>0</v>
      </c>
      <c r="Q52" s="43">
        <f t="shared" si="10"/>
        <v>0</v>
      </c>
    </row>
    <row r="53" spans="1:17" ht="12.75" customHeight="1" outlineLevel="1" x14ac:dyDescent="0.25">
      <c r="A53" s="1"/>
      <c r="B53" s="1" t="str">
        <f>'3. Fixed Operating Expenses'!B26</f>
        <v>Telephone and Communications</v>
      </c>
      <c r="C53" s="1"/>
      <c r="D53" s="36"/>
      <c r="E53" s="43">
        <f>'3. Fixed Operating Expenses'!M26/12</f>
        <v>0</v>
      </c>
      <c r="F53" s="91">
        <f t="shared" si="11"/>
        <v>0</v>
      </c>
      <c r="G53" s="91">
        <f t="shared" si="11"/>
        <v>0</v>
      </c>
      <c r="H53" s="91">
        <f t="shared" si="11"/>
        <v>0</v>
      </c>
      <c r="I53" s="91">
        <f t="shared" si="11"/>
        <v>0</v>
      </c>
      <c r="J53" s="91">
        <f t="shared" si="11"/>
        <v>0</v>
      </c>
      <c r="K53" s="91">
        <f t="shared" si="11"/>
        <v>0</v>
      </c>
      <c r="L53" s="91">
        <f t="shared" si="11"/>
        <v>0</v>
      </c>
      <c r="M53" s="91">
        <f t="shared" si="11"/>
        <v>0</v>
      </c>
      <c r="N53" s="91">
        <f t="shared" si="11"/>
        <v>0</v>
      </c>
      <c r="O53" s="91">
        <f t="shared" si="11"/>
        <v>0</v>
      </c>
      <c r="P53" s="91">
        <f t="shared" si="11"/>
        <v>0</v>
      </c>
      <c r="Q53" s="43">
        <f t="shared" si="10"/>
        <v>0</v>
      </c>
    </row>
    <row r="54" spans="1:17" ht="12.75" customHeight="1" outlineLevel="1" x14ac:dyDescent="0.25">
      <c r="A54" s="1"/>
      <c r="B54" s="1" t="str">
        <f>'3. Fixed Operating Expenses'!B27</f>
        <v>Travel</v>
      </c>
      <c r="C54" s="1"/>
      <c r="D54" s="36"/>
      <c r="E54" s="43">
        <f>'3. Fixed Operating Expenses'!M27/12</f>
        <v>0</v>
      </c>
      <c r="F54" s="91">
        <f t="shared" si="11"/>
        <v>0</v>
      </c>
      <c r="G54" s="91">
        <f t="shared" si="11"/>
        <v>0</v>
      </c>
      <c r="H54" s="91">
        <f t="shared" si="11"/>
        <v>0</v>
      </c>
      <c r="I54" s="91">
        <f t="shared" si="11"/>
        <v>0</v>
      </c>
      <c r="J54" s="91">
        <f t="shared" si="11"/>
        <v>0</v>
      </c>
      <c r="K54" s="91">
        <f t="shared" si="11"/>
        <v>0</v>
      </c>
      <c r="L54" s="91">
        <f t="shared" si="11"/>
        <v>0</v>
      </c>
      <c r="M54" s="91">
        <f t="shared" si="11"/>
        <v>0</v>
      </c>
      <c r="N54" s="91">
        <f t="shared" si="11"/>
        <v>0</v>
      </c>
      <c r="O54" s="91">
        <f t="shared" si="11"/>
        <v>0</v>
      </c>
      <c r="P54" s="91">
        <f t="shared" si="11"/>
        <v>0</v>
      </c>
      <c r="Q54" s="43">
        <f t="shared" si="10"/>
        <v>0</v>
      </c>
    </row>
    <row r="55" spans="1:17" ht="12.75" customHeight="1" outlineLevel="1" thickBot="1" x14ac:dyDescent="0.3">
      <c r="A55" s="1"/>
      <c r="B55" s="1" t="str">
        <f>'3. Fixed Operating Expenses'!B28</f>
        <v>Utilities</v>
      </c>
      <c r="C55" s="1"/>
      <c r="D55" s="36"/>
      <c r="E55" s="43">
        <f>'3. Fixed Operating Expenses'!M28/12</f>
        <v>0</v>
      </c>
      <c r="F55" s="47">
        <f t="shared" si="11"/>
        <v>0</v>
      </c>
      <c r="G55" s="47">
        <f t="shared" si="11"/>
        <v>0</v>
      </c>
      <c r="H55" s="47">
        <f t="shared" si="11"/>
        <v>0</v>
      </c>
      <c r="I55" s="47">
        <f t="shared" si="11"/>
        <v>0</v>
      </c>
      <c r="J55" s="47">
        <f t="shared" si="11"/>
        <v>0</v>
      </c>
      <c r="K55" s="47">
        <f t="shared" si="11"/>
        <v>0</v>
      </c>
      <c r="L55" s="47">
        <f t="shared" si="11"/>
        <v>0</v>
      </c>
      <c r="M55" s="47">
        <f t="shared" si="11"/>
        <v>0</v>
      </c>
      <c r="N55" s="47">
        <f t="shared" si="11"/>
        <v>0</v>
      </c>
      <c r="O55" s="47">
        <f t="shared" si="11"/>
        <v>0</v>
      </c>
      <c r="P55" s="47">
        <f t="shared" si="11"/>
        <v>0</v>
      </c>
      <c r="Q55" s="47">
        <f t="shared" si="10"/>
        <v>0</v>
      </c>
    </row>
    <row r="56" spans="1:17" ht="12.75" customHeight="1" x14ac:dyDescent="0.25">
      <c r="A56" s="1" t="s">
        <v>109</v>
      </c>
      <c r="B56" s="1"/>
      <c r="C56" s="1"/>
      <c r="D56" s="36"/>
      <c r="E56" s="43">
        <f t="shared" ref="E56:Q56" si="12">SUM(E36:E55)</f>
        <v>0</v>
      </c>
      <c r="F56" s="43">
        <f t="shared" si="12"/>
        <v>0</v>
      </c>
      <c r="G56" s="43">
        <f t="shared" si="12"/>
        <v>0</v>
      </c>
      <c r="H56" s="43">
        <f t="shared" si="12"/>
        <v>0</v>
      </c>
      <c r="I56" s="43">
        <f t="shared" si="12"/>
        <v>0</v>
      </c>
      <c r="J56" s="43">
        <f t="shared" si="12"/>
        <v>0</v>
      </c>
      <c r="K56" s="43">
        <f t="shared" si="12"/>
        <v>0</v>
      </c>
      <c r="L56" s="43">
        <f t="shared" si="12"/>
        <v>0</v>
      </c>
      <c r="M56" s="43">
        <f t="shared" si="12"/>
        <v>0</v>
      </c>
      <c r="N56" s="43">
        <f t="shared" si="12"/>
        <v>0</v>
      </c>
      <c r="O56" s="43">
        <f t="shared" si="12"/>
        <v>0</v>
      </c>
      <c r="P56" s="43">
        <f t="shared" si="12"/>
        <v>0</v>
      </c>
      <c r="Q56" s="43">
        <f t="shared" si="12"/>
        <v>0</v>
      </c>
    </row>
    <row r="57" spans="1:17" ht="12.75" customHeight="1" x14ac:dyDescent="0.25">
      <c r="A57" s="1"/>
      <c r="B57" s="1"/>
      <c r="C57" s="1"/>
      <c r="D57" s="36"/>
      <c r="E57" s="43"/>
      <c r="F57" s="43"/>
      <c r="G57" s="43"/>
      <c r="H57" s="43"/>
      <c r="I57" s="43"/>
      <c r="J57" s="43"/>
      <c r="K57" s="43"/>
      <c r="L57" s="43"/>
      <c r="M57" s="43"/>
      <c r="N57" s="43"/>
      <c r="O57" s="43"/>
      <c r="P57" s="43"/>
      <c r="Q57" s="43"/>
    </row>
    <row r="58" spans="1:17" ht="12.75" customHeight="1" outlineLevel="1" x14ac:dyDescent="0.25">
      <c r="A58" s="1" t="s">
        <v>90</v>
      </c>
      <c r="B58" s="1"/>
      <c r="C58" s="1"/>
      <c r="D58" s="36"/>
      <c r="E58" s="43"/>
      <c r="F58" s="43"/>
      <c r="G58" s="43"/>
      <c r="H58" s="43"/>
      <c r="I58" s="43"/>
      <c r="J58" s="43"/>
      <c r="K58" s="43"/>
      <c r="L58" s="43"/>
      <c r="M58" s="43"/>
      <c r="N58" s="43"/>
      <c r="O58" s="43"/>
      <c r="P58" s="43"/>
      <c r="Q58" s="43"/>
    </row>
    <row r="59" spans="1:17" ht="12.75" customHeight="1" outlineLevel="1" x14ac:dyDescent="0.25">
      <c r="A59" s="1"/>
      <c r="B59" s="1" t="s">
        <v>247</v>
      </c>
      <c r="C59" s="1"/>
      <c r="D59" s="36"/>
      <c r="E59" s="43">
        <f>IF('6. Cash Receipts-Disbursements'!$G$28&gt;4,'6. Cash Receipts-Disbursements'!$K$28,0)</f>
        <v>0</v>
      </c>
      <c r="F59" s="43">
        <f>IF('6. Cash Receipts-Disbursements'!$G$28&gt;4,'6. Cash Receipts-Disbursements'!$K$28,0)</f>
        <v>0</v>
      </c>
      <c r="G59" s="43">
        <f>IF('6. Cash Receipts-Disbursements'!$G$28&gt;4,'6. Cash Receipts-Disbursements'!$K$28,0)</f>
        <v>0</v>
      </c>
      <c r="H59" s="43">
        <f>IF('6. Cash Receipts-Disbursements'!$G$28&gt;4,'6. Cash Receipts-Disbursements'!$K$28,0)</f>
        <v>0</v>
      </c>
      <c r="I59" s="43">
        <f>IF('6. Cash Receipts-Disbursements'!$G$28&gt;4,'6. Cash Receipts-Disbursements'!$K$28,0)</f>
        <v>0</v>
      </c>
      <c r="J59" s="43">
        <f>IF('6. Cash Receipts-Disbursements'!$G$28&gt;4,'6. Cash Receipts-Disbursements'!$K$28,0)</f>
        <v>0</v>
      </c>
      <c r="K59" s="43">
        <f>IF('6. Cash Receipts-Disbursements'!$G$28&gt;4,'6. Cash Receipts-Disbursements'!$K$28,0)</f>
        <v>0</v>
      </c>
      <c r="L59" s="43">
        <f>IF('6. Cash Receipts-Disbursements'!$G$28&gt;4,'6. Cash Receipts-Disbursements'!$K$28,0)</f>
        <v>0</v>
      </c>
      <c r="M59" s="43">
        <f>IF('6. Cash Receipts-Disbursements'!$G$28&gt;4,'6. Cash Receipts-Disbursements'!$K$28,0)</f>
        <v>0</v>
      </c>
      <c r="N59" s="43">
        <f>IF('6. Cash Receipts-Disbursements'!$G$28&gt;4,'6. Cash Receipts-Disbursements'!$K$28,0)</f>
        <v>0</v>
      </c>
      <c r="O59" s="43">
        <f>IF('6. Cash Receipts-Disbursements'!$G$28&gt;4,'6. Cash Receipts-Disbursements'!$K$28,0)</f>
        <v>0</v>
      </c>
      <c r="P59" s="43">
        <f>IF('6. Cash Receipts-Disbursements'!$G$28&gt;4,'6. Cash Receipts-Disbursements'!$K$28,0)</f>
        <v>0</v>
      </c>
      <c r="Q59" s="43">
        <f>SUM(E59:P59)</f>
        <v>0</v>
      </c>
    </row>
    <row r="60" spans="1:17" ht="12.75" customHeight="1" outlineLevel="1" x14ac:dyDescent="0.25">
      <c r="A60" s="1"/>
      <c r="B60" s="1" t="s">
        <v>3</v>
      </c>
      <c r="C60" s="1"/>
      <c r="D60" s="36"/>
      <c r="E60" s="43">
        <f>'3. Fixed Operating Expenses'!G32</f>
        <v>0</v>
      </c>
      <c r="F60" s="43">
        <f t="shared" ref="F60:P60" si="13">E60</f>
        <v>0</v>
      </c>
      <c r="G60" s="43">
        <f t="shared" si="13"/>
        <v>0</v>
      </c>
      <c r="H60" s="43">
        <f t="shared" si="13"/>
        <v>0</v>
      </c>
      <c r="I60" s="43">
        <f t="shared" si="13"/>
        <v>0</v>
      </c>
      <c r="J60" s="43">
        <f t="shared" si="13"/>
        <v>0</v>
      </c>
      <c r="K60" s="43">
        <f t="shared" si="13"/>
        <v>0</v>
      </c>
      <c r="L60" s="43">
        <f t="shared" si="13"/>
        <v>0</v>
      </c>
      <c r="M60" s="43">
        <f t="shared" si="13"/>
        <v>0</v>
      </c>
      <c r="N60" s="43">
        <f t="shared" si="13"/>
        <v>0</v>
      </c>
      <c r="O60" s="43">
        <f t="shared" si="13"/>
        <v>0</v>
      </c>
      <c r="P60" s="43">
        <f t="shared" si="13"/>
        <v>0</v>
      </c>
      <c r="Q60" s="43">
        <f>SUM(E60:P60)</f>
        <v>0</v>
      </c>
    </row>
    <row r="61" spans="1:17" ht="12.75" customHeight="1" outlineLevel="1" x14ac:dyDescent="0.25">
      <c r="A61" s="1"/>
      <c r="B61" s="1" t="s">
        <v>91</v>
      </c>
      <c r="C61" s="1"/>
      <c r="D61" s="36"/>
      <c r="E61" s="43"/>
      <c r="F61" s="43"/>
      <c r="G61" s="43"/>
      <c r="H61" s="43"/>
      <c r="I61" s="43"/>
      <c r="J61" s="43"/>
      <c r="K61" s="43"/>
      <c r="L61" s="43"/>
      <c r="M61" s="43"/>
      <c r="N61" s="43"/>
      <c r="O61" s="43"/>
      <c r="P61" s="43"/>
      <c r="Q61" s="43"/>
    </row>
    <row r="62" spans="1:17" ht="12.75" customHeight="1" outlineLevel="1" x14ac:dyDescent="0.25">
      <c r="A62" s="1"/>
      <c r="B62" s="1"/>
      <c r="C62" s="1" t="str">
        <f>'1. Required Start-Up Funds'!$C$41</f>
        <v>Commercial Loan</v>
      </c>
      <c r="D62" s="36"/>
      <c r="E62" s="43">
        <f>'26. Amoritization Schedule'!G29</f>
        <v>0</v>
      </c>
      <c r="F62" s="43">
        <f>'26. Amoritization Schedule'!H29</f>
        <v>0</v>
      </c>
      <c r="G62" s="43">
        <f>'26. Amoritization Schedule'!I29</f>
        <v>0</v>
      </c>
      <c r="H62" s="43">
        <f>'26. Amoritization Schedule'!J29</f>
        <v>0</v>
      </c>
      <c r="I62" s="43">
        <f>'26. Amoritization Schedule'!K29</f>
        <v>0</v>
      </c>
      <c r="J62" s="43">
        <f>'26. Amoritization Schedule'!L29</f>
        <v>0</v>
      </c>
      <c r="K62" s="43">
        <f>'26. Amoritization Schedule'!M29</f>
        <v>0</v>
      </c>
      <c r="L62" s="43">
        <f>'26. Amoritization Schedule'!N29</f>
        <v>0</v>
      </c>
      <c r="M62" s="43">
        <f>'26. Amoritization Schedule'!O29</f>
        <v>0</v>
      </c>
      <c r="N62" s="43">
        <f>'26. Amoritization Schedule'!P29</f>
        <v>0</v>
      </c>
      <c r="O62" s="43">
        <f>'26. Amoritization Schedule'!Q29</f>
        <v>0</v>
      </c>
      <c r="P62" s="43">
        <f>'26. Amoritization Schedule'!R29</f>
        <v>0</v>
      </c>
      <c r="Q62" s="43">
        <f t="shared" ref="Q62:Q68" si="14">SUM(E62:P62)</f>
        <v>0</v>
      </c>
    </row>
    <row r="63" spans="1:17" ht="12.75" customHeight="1" outlineLevel="1" x14ac:dyDescent="0.25">
      <c r="A63" s="1"/>
      <c r="B63" s="1"/>
      <c r="C63" s="1" t="str">
        <f>'1. Required Start-Up Funds'!$C$42</f>
        <v>Commercial Mortgage</v>
      </c>
      <c r="D63" s="36"/>
      <c r="E63" s="43">
        <f>'26. Amoritization Schedule'!G56</f>
        <v>0</v>
      </c>
      <c r="F63" s="43">
        <f>'26. Amoritization Schedule'!H56</f>
        <v>0</v>
      </c>
      <c r="G63" s="43">
        <f>'26. Amoritization Schedule'!I56</f>
        <v>0</v>
      </c>
      <c r="H63" s="43">
        <f>'26. Amoritization Schedule'!J56</f>
        <v>0</v>
      </c>
      <c r="I63" s="43">
        <f>'26. Amoritization Schedule'!K56</f>
        <v>0</v>
      </c>
      <c r="J63" s="43">
        <f>'26. Amoritization Schedule'!L56</f>
        <v>0</v>
      </c>
      <c r="K63" s="43">
        <f>'26. Amoritization Schedule'!M56</f>
        <v>0</v>
      </c>
      <c r="L63" s="43">
        <f>'26. Amoritization Schedule'!N56</f>
        <v>0</v>
      </c>
      <c r="M63" s="43">
        <f>'26. Amoritization Schedule'!O56</f>
        <v>0</v>
      </c>
      <c r="N63" s="43">
        <f>'26. Amoritization Schedule'!P56</f>
        <v>0</v>
      </c>
      <c r="O63" s="43">
        <f>'26. Amoritization Schedule'!Q56</f>
        <v>0</v>
      </c>
      <c r="P63" s="43">
        <f>'26. Amoritization Schedule'!R56</f>
        <v>0</v>
      </c>
      <c r="Q63" s="43">
        <f t="shared" si="14"/>
        <v>0</v>
      </c>
    </row>
    <row r="64" spans="1:17" ht="12.75" customHeight="1" outlineLevel="1" x14ac:dyDescent="0.25">
      <c r="A64" s="1"/>
      <c r="B64" s="1"/>
      <c r="C64" s="1" t="s">
        <v>93</v>
      </c>
      <c r="D64" s="36"/>
      <c r="E64" s="43">
        <f>'20. Cash Flow Statement (5)'!E24</f>
        <v>0</v>
      </c>
      <c r="F64" s="43">
        <f>'20. Cash Flow Statement (5)'!F24</f>
        <v>0</v>
      </c>
      <c r="G64" s="43">
        <f>'20. Cash Flow Statement (5)'!G24</f>
        <v>0</v>
      </c>
      <c r="H64" s="43">
        <f>'20. Cash Flow Statement (5)'!H24</f>
        <v>0</v>
      </c>
      <c r="I64" s="43">
        <f>'20. Cash Flow Statement (5)'!I24</f>
        <v>0</v>
      </c>
      <c r="J64" s="43">
        <f>'20. Cash Flow Statement (5)'!J24</f>
        <v>0</v>
      </c>
      <c r="K64" s="43">
        <f>'20. Cash Flow Statement (5)'!K24</f>
        <v>0</v>
      </c>
      <c r="L64" s="43">
        <f>'20. Cash Flow Statement (5)'!L24</f>
        <v>0</v>
      </c>
      <c r="M64" s="43">
        <f>'20. Cash Flow Statement (5)'!M24</f>
        <v>0</v>
      </c>
      <c r="N64" s="43">
        <f>'20. Cash Flow Statement (5)'!N24</f>
        <v>0</v>
      </c>
      <c r="O64" s="43">
        <f>'20. Cash Flow Statement (5)'!O24</f>
        <v>0</v>
      </c>
      <c r="P64" s="43">
        <f>'20. Cash Flow Statement (5)'!P24</f>
        <v>0</v>
      </c>
      <c r="Q64" s="43">
        <f t="shared" si="14"/>
        <v>0</v>
      </c>
    </row>
    <row r="65" spans="1:17" ht="12.75" customHeight="1" outlineLevel="1" x14ac:dyDescent="0.25">
      <c r="A65" s="1"/>
      <c r="B65" s="1"/>
      <c r="C65" s="21" t="str">
        <f>'1. Required Start-Up Funds'!$C$43</f>
        <v>Family Loans</v>
      </c>
      <c r="D65" s="21"/>
      <c r="E65" s="43">
        <f>'26. Amoritization Schedule'!G83</f>
        <v>0</v>
      </c>
      <c r="F65" s="43">
        <f>'26. Amoritization Schedule'!H83</f>
        <v>0</v>
      </c>
      <c r="G65" s="43">
        <f>'26. Amoritization Schedule'!I83</f>
        <v>0</v>
      </c>
      <c r="H65" s="43">
        <f>'26. Amoritization Schedule'!J83</f>
        <v>0</v>
      </c>
      <c r="I65" s="43">
        <f>'26. Amoritization Schedule'!K83</f>
        <v>0</v>
      </c>
      <c r="J65" s="43">
        <f>'26. Amoritization Schedule'!L83</f>
        <v>0</v>
      </c>
      <c r="K65" s="43">
        <f>'26. Amoritization Schedule'!M83</f>
        <v>0</v>
      </c>
      <c r="L65" s="43">
        <f>'26. Amoritization Schedule'!N83</f>
        <v>0</v>
      </c>
      <c r="M65" s="43">
        <f>'26. Amoritization Schedule'!O83</f>
        <v>0</v>
      </c>
      <c r="N65" s="43">
        <f>'26. Amoritization Schedule'!P83</f>
        <v>0</v>
      </c>
      <c r="O65" s="43">
        <f>'26. Amoritization Schedule'!Q83</f>
        <v>0</v>
      </c>
      <c r="P65" s="43">
        <f>'26. Amoritization Schedule'!R83</f>
        <v>0</v>
      </c>
      <c r="Q65" s="43">
        <f t="shared" si="14"/>
        <v>0</v>
      </c>
    </row>
    <row r="66" spans="1:17" ht="12.75" customHeight="1" outlineLevel="1" x14ac:dyDescent="0.25">
      <c r="A66" s="1"/>
      <c r="B66" s="1"/>
      <c r="C66" s="21" t="str">
        <f>'1. Required Start-Up Funds'!$C$44</f>
        <v>CEI, FAME, etc.</v>
      </c>
      <c r="D66" s="21"/>
      <c r="E66" s="43">
        <f>'26. Amoritization Schedule'!G110</f>
        <v>0</v>
      </c>
      <c r="F66" s="43">
        <f>'26. Amoritization Schedule'!H110</f>
        <v>0</v>
      </c>
      <c r="G66" s="43">
        <f>'26. Amoritization Schedule'!I110</f>
        <v>0</v>
      </c>
      <c r="H66" s="43">
        <f>'26. Amoritization Schedule'!J110</f>
        <v>0</v>
      </c>
      <c r="I66" s="43">
        <f>'26. Amoritization Schedule'!K110</f>
        <v>0</v>
      </c>
      <c r="J66" s="43">
        <f>'26. Amoritization Schedule'!L110</f>
        <v>0</v>
      </c>
      <c r="K66" s="43">
        <f>'26. Amoritization Schedule'!M110</f>
        <v>0</v>
      </c>
      <c r="L66" s="43">
        <f>'26. Amoritization Schedule'!N110</f>
        <v>0</v>
      </c>
      <c r="M66" s="43">
        <f>'26. Amoritization Schedule'!O110</f>
        <v>0</v>
      </c>
      <c r="N66" s="43">
        <f>'26. Amoritization Schedule'!P110</f>
        <v>0</v>
      </c>
      <c r="O66" s="43">
        <f>'26. Amoritization Schedule'!Q110</f>
        <v>0</v>
      </c>
      <c r="P66" s="43">
        <f>'26. Amoritization Schedule'!R110</f>
        <v>0</v>
      </c>
      <c r="Q66" s="43">
        <f t="shared" si="14"/>
        <v>0</v>
      </c>
    </row>
    <row r="67" spans="1:17" ht="12.75" customHeight="1" outlineLevel="1" x14ac:dyDescent="0.25">
      <c r="A67" s="1"/>
      <c r="B67" s="1"/>
      <c r="C67" s="21" t="str">
        <f>'1. Required Start-Up Funds'!$C$45</f>
        <v>Other Bank Debt</v>
      </c>
      <c r="D67" s="21"/>
      <c r="E67" s="43">
        <f>'26. Amoritization Schedule'!G137</f>
        <v>0</v>
      </c>
      <c r="F67" s="43">
        <f>'26. Amoritization Schedule'!H137</f>
        <v>0</v>
      </c>
      <c r="G67" s="43">
        <f>'26. Amoritization Schedule'!I137</f>
        <v>0</v>
      </c>
      <c r="H67" s="43">
        <f>'26. Amoritization Schedule'!J137</f>
        <v>0</v>
      </c>
      <c r="I67" s="43">
        <f>'26. Amoritization Schedule'!K137</f>
        <v>0</v>
      </c>
      <c r="J67" s="43">
        <f>'26. Amoritization Schedule'!L137</f>
        <v>0</v>
      </c>
      <c r="K67" s="43">
        <f>'26. Amoritization Schedule'!M137</f>
        <v>0</v>
      </c>
      <c r="L67" s="43">
        <f>'26. Amoritization Schedule'!N137</f>
        <v>0</v>
      </c>
      <c r="M67" s="43">
        <f>'26. Amoritization Schedule'!O137</f>
        <v>0</v>
      </c>
      <c r="N67" s="43">
        <f>'26. Amoritization Schedule'!P137</f>
        <v>0</v>
      </c>
      <c r="O67" s="43">
        <f>'26. Amoritization Schedule'!Q137</f>
        <v>0</v>
      </c>
      <c r="P67" s="43">
        <f>'26. Amoritization Schedule'!R137</f>
        <v>0</v>
      </c>
      <c r="Q67" s="43">
        <f t="shared" si="14"/>
        <v>0</v>
      </c>
    </row>
    <row r="68" spans="1:17" ht="12.75" customHeight="1" outlineLevel="1" thickBot="1" x14ac:dyDescent="0.3">
      <c r="A68" s="1"/>
      <c r="B68" s="1" t="s">
        <v>126</v>
      </c>
      <c r="C68" s="1"/>
      <c r="D68" s="36"/>
      <c r="E68" s="47">
        <f>IF(E76&gt;0,(E75)*'6. Cash Receipts-Disbursements'!G25,0)</f>
        <v>0</v>
      </c>
      <c r="F68" s="47">
        <f>IF(F76&gt;0,IF(E76&lt;0,(F75-ABS(E76))*'6. Cash Receipts-Disbursements'!$G$25,'19. Income Statement (5)'!F75*'6. Cash Receipts-Disbursements'!$G$25),IF('19. Income Statement (5)'!E76&gt;0,-('19. Income Statement (5)'!E76*'6. Cash Receipts-Disbursements'!$G$25),0))</f>
        <v>0</v>
      </c>
      <c r="G68" s="47">
        <f>IF(G76&gt;0,IF(F76&lt;0,(G75-ABS(F76))*'6. Cash Receipts-Disbursements'!$G$25,'19. Income Statement (5)'!G75*'6. Cash Receipts-Disbursements'!$G$25),IF('19. Income Statement (5)'!F76&gt;0,-('19. Income Statement (5)'!F76*'6. Cash Receipts-Disbursements'!$G$25),0))</f>
        <v>0</v>
      </c>
      <c r="H68" s="47">
        <f>IF(H76&gt;0,IF(G76&lt;0,(H75-ABS(G76))*'6. Cash Receipts-Disbursements'!$G$25,'19. Income Statement (5)'!H75*'6. Cash Receipts-Disbursements'!$G$25),IF('19. Income Statement (5)'!G76&gt;0,-('19. Income Statement (5)'!G76*'6. Cash Receipts-Disbursements'!$G$25),0))</f>
        <v>0</v>
      </c>
      <c r="I68" s="47">
        <f>IF(I76&gt;0,IF(H76&lt;0,(I75-ABS(H76))*'6. Cash Receipts-Disbursements'!$G$25,'19. Income Statement (5)'!I75*'6. Cash Receipts-Disbursements'!$G$25),IF('19. Income Statement (5)'!H76&gt;0,-('19. Income Statement (5)'!H76*'6. Cash Receipts-Disbursements'!$G$25),0))</f>
        <v>0</v>
      </c>
      <c r="J68" s="47">
        <f>IF(J76&gt;0,IF(I76&lt;0,(J75-ABS(I76))*'6. Cash Receipts-Disbursements'!$G$25,'19. Income Statement (5)'!J75*'6. Cash Receipts-Disbursements'!$G$25),IF('19. Income Statement (5)'!I76&gt;0,-('19. Income Statement (5)'!I76*'6. Cash Receipts-Disbursements'!$G$25),0))</f>
        <v>0</v>
      </c>
      <c r="K68" s="47">
        <f>IF(K76&gt;0,IF(J76&lt;0,(K75-ABS(J76))*'6. Cash Receipts-Disbursements'!$G$25,'19. Income Statement (5)'!K75*'6. Cash Receipts-Disbursements'!$G$25),IF('19. Income Statement (5)'!J76&gt;0,-('19. Income Statement (5)'!J76*'6. Cash Receipts-Disbursements'!$G$25),0))</f>
        <v>0</v>
      </c>
      <c r="L68" s="47">
        <f>IF(L76&gt;0,IF(K76&lt;0,(L75-ABS(K76))*'6. Cash Receipts-Disbursements'!$G$25,'19. Income Statement (5)'!L75*'6. Cash Receipts-Disbursements'!$G$25),IF('19. Income Statement (5)'!K76&gt;0,-('19. Income Statement (5)'!K76*'6. Cash Receipts-Disbursements'!$G$25),0))</f>
        <v>0</v>
      </c>
      <c r="M68" s="47">
        <f>IF(M76&gt;0,IF(L76&lt;0,(M75-ABS(L76))*'6. Cash Receipts-Disbursements'!$G$25,'19. Income Statement (5)'!M75*'6. Cash Receipts-Disbursements'!$G$25),IF('19. Income Statement (5)'!L76&gt;0,-('19. Income Statement (5)'!L76*'6. Cash Receipts-Disbursements'!$G$25),0))</f>
        <v>0</v>
      </c>
      <c r="N68" s="47">
        <f>IF(N76&gt;0,IF(M76&lt;0,(N75-ABS(M76))*'6. Cash Receipts-Disbursements'!$G$25,'19. Income Statement (5)'!N75*'6. Cash Receipts-Disbursements'!$G$25),IF('19. Income Statement (5)'!M76&gt;0,-('19. Income Statement (5)'!M76*'6. Cash Receipts-Disbursements'!$G$25),0))</f>
        <v>0</v>
      </c>
      <c r="O68" s="47">
        <f>IF(O76&gt;0,IF(N76&lt;0,(O75-ABS(N76))*'6. Cash Receipts-Disbursements'!$G$25,'19. Income Statement (5)'!O75*'6. Cash Receipts-Disbursements'!$G$25),IF('19. Income Statement (5)'!N76&gt;0,-('19. Income Statement (5)'!N76*'6. Cash Receipts-Disbursements'!$G$25),0))</f>
        <v>0</v>
      </c>
      <c r="P68" s="47">
        <f>IF(P76&gt;0,IF(O76&lt;0,(P75-ABS(O76))*'6. Cash Receipts-Disbursements'!$G$25,'19. Income Statement (5)'!P75*'6. Cash Receipts-Disbursements'!$G$25),IF('19. Income Statement (5)'!O76&gt;0,-('19. Income Statement (5)'!O76*'6. Cash Receipts-Disbursements'!$G$25),0))</f>
        <v>0</v>
      </c>
      <c r="Q68" s="47">
        <f t="shared" si="14"/>
        <v>0</v>
      </c>
    </row>
    <row r="69" spans="1:17" ht="12.75" customHeight="1" x14ac:dyDescent="0.25">
      <c r="A69" s="1" t="s">
        <v>92</v>
      </c>
      <c r="B69" s="1"/>
      <c r="C69" s="1"/>
      <c r="D69" s="36"/>
      <c r="E69" s="43">
        <f>SUM(E59:E68)</f>
        <v>0</v>
      </c>
      <c r="F69" s="43">
        <f t="shared" ref="F69:Q69" si="15">SUM(F59:F68)</f>
        <v>0</v>
      </c>
      <c r="G69" s="43">
        <f t="shared" si="15"/>
        <v>0</v>
      </c>
      <c r="H69" s="43">
        <f t="shared" si="15"/>
        <v>0</v>
      </c>
      <c r="I69" s="43">
        <f t="shared" si="15"/>
        <v>0</v>
      </c>
      <c r="J69" s="43">
        <f t="shared" si="15"/>
        <v>0</v>
      </c>
      <c r="K69" s="43">
        <f t="shared" si="15"/>
        <v>0</v>
      </c>
      <c r="L69" s="43">
        <f t="shared" si="15"/>
        <v>0</v>
      </c>
      <c r="M69" s="43">
        <f t="shared" si="15"/>
        <v>0</v>
      </c>
      <c r="N69" s="43">
        <f t="shared" si="15"/>
        <v>0</v>
      </c>
      <c r="O69" s="43">
        <f t="shared" si="15"/>
        <v>0</v>
      </c>
      <c r="P69" s="43">
        <f t="shared" si="15"/>
        <v>0</v>
      </c>
      <c r="Q69" s="43">
        <f t="shared" si="15"/>
        <v>0</v>
      </c>
    </row>
    <row r="70" spans="1:17" ht="12.75" customHeight="1" thickBot="1" x14ac:dyDescent="0.3">
      <c r="A70" s="1"/>
      <c r="B70" s="1"/>
      <c r="C70" s="1"/>
      <c r="D70" s="36"/>
      <c r="E70" s="47"/>
      <c r="F70" s="47"/>
      <c r="G70" s="47"/>
      <c r="H70" s="47"/>
      <c r="I70" s="47"/>
      <c r="J70" s="47"/>
      <c r="K70" s="47"/>
      <c r="L70" s="47"/>
      <c r="M70" s="47"/>
      <c r="N70" s="47"/>
      <c r="O70" s="47"/>
      <c r="P70" s="47"/>
      <c r="Q70" s="47"/>
    </row>
    <row r="71" spans="1:17" ht="15.75" customHeight="1" thickBot="1" x14ac:dyDescent="0.3">
      <c r="A71" s="1" t="s">
        <v>113</v>
      </c>
      <c r="B71" s="1"/>
      <c r="C71" s="1"/>
      <c r="D71" s="36"/>
      <c r="E71" s="95">
        <f t="shared" ref="E71:Q71" si="16">E24-E33-E56-E69</f>
        <v>0</v>
      </c>
      <c r="F71" s="95">
        <f t="shared" si="16"/>
        <v>0</v>
      </c>
      <c r="G71" s="95">
        <f t="shared" si="16"/>
        <v>0</v>
      </c>
      <c r="H71" s="95">
        <f t="shared" si="16"/>
        <v>0</v>
      </c>
      <c r="I71" s="95">
        <f t="shared" si="16"/>
        <v>0</v>
      </c>
      <c r="J71" s="95">
        <f t="shared" si="16"/>
        <v>0</v>
      </c>
      <c r="K71" s="95">
        <f t="shared" si="16"/>
        <v>0</v>
      </c>
      <c r="L71" s="95">
        <f t="shared" si="16"/>
        <v>0</v>
      </c>
      <c r="M71" s="95">
        <f t="shared" si="16"/>
        <v>0</v>
      </c>
      <c r="N71" s="95">
        <f t="shared" si="16"/>
        <v>0</v>
      </c>
      <c r="O71" s="95">
        <f t="shared" si="16"/>
        <v>0</v>
      </c>
      <c r="P71" s="95">
        <f t="shared" si="16"/>
        <v>0</v>
      </c>
      <c r="Q71" s="95">
        <f t="shared" si="16"/>
        <v>0</v>
      </c>
    </row>
    <row r="72" spans="1:17" ht="12.75" customHeight="1" thickTop="1" x14ac:dyDescent="0.25">
      <c r="A72" s="1"/>
      <c r="B72" s="1"/>
      <c r="C72" s="1"/>
      <c r="D72" s="36"/>
      <c r="E72" s="36"/>
      <c r="F72" s="36"/>
      <c r="G72" s="36"/>
      <c r="H72" s="36"/>
      <c r="I72" s="36"/>
      <c r="J72" s="36"/>
      <c r="K72" s="36"/>
      <c r="L72" s="36"/>
      <c r="M72" s="36"/>
      <c r="N72" s="36"/>
      <c r="O72" s="36"/>
      <c r="P72" s="36"/>
      <c r="Q72" s="36"/>
    </row>
    <row r="73" spans="1:17" ht="12.75" customHeight="1" x14ac:dyDescent="0.25">
      <c r="A73" s="1"/>
      <c r="B73" s="1"/>
      <c r="C73" s="1"/>
      <c r="D73" s="36"/>
      <c r="E73" s="36"/>
      <c r="F73" s="36"/>
      <c r="G73" s="36"/>
      <c r="H73" s="36"/>
      <c r="I73" s="36"/>
      <c r="J73" s="36"/>
      <c r="K73" s="36"/>
      <c r="L73" s="36"/>
      <c r="M73" s="36"/>
      <c r="N73" s="36"/>
      <c r="O73" s="36"/>
      <c r="P73" s="36"/>
      <c r="Q73" s="51"/>
    </row>
    <row r="74" spans="1:17" ht="12.75" customHeight="1" x14ac:dyDescent="0.25">
      <c r="A74" s="1"/>
      <c r="B74" s="1"/>
      <c r="C74" s="1"/>
      <c r="D74" s="36"/>
      <c r="E74" s="36"/>
      <c r="F74" s="36"/>
      <c r="G74" s="36"/>
      <c r="H74" s="36"/>
      <c r="I74" s="36"/>
      <c r="J74" s="36"/>
      <c r="K74" s="36"/>
      <c r="L74" s="36"/>
      <c r="M74" s="36"/>
      <c r="N74" s="36"/>
      <c r="O74" s="36"/>
      <c r="P74" s="36"/>
      <c r="Q74" s="36"/>
    </row>
    <row r="75" spans="1:17" ht="12.75" customHeight="1" x14ac:dyDescent="0.25">
      <c r="A75" s="1"/>
      <c r="B75" s="1"/>
      <c r="C75" s="1"/>
      <c r="D75" s="36"/>
      <c r="E75" s="96">
        <f t="shared" ref="E75:P75" si="17">E24-E33-E56-E60-E62-E63-E64</f>
        <v>0</v>
      </c>
      <c r="F75" s="96">
        <f t="shared" si="17"/>
        <v>0</v>
      </c>
      <c r="G75" s="96">
        <f t="shared" si="17"/>
        <v>0</v>
      </c>
      <c r="H75" s="96">
        <f t="shared" si="17"/>
        <v>0</v>
      </c>
      <c r="I75" s="96">
        <f t="shared" si="17"/>
        <v>0</v>
      </c>
      <c r="J75" s="96">
        <f t="shared" si="17"/>
        <v>0</v>
      </c>
      <c r="K75" s="96">
        <f t="shared" si="17"/>
        <v>0</v>
      </c>
      <c r="L75" s="96">
        <f t="shared" si="17"/>
        <v>0</v>
      </c>
      <c r="M75" s="96">
        <f t="shared" si="17"/>
        <v>0</v>
      </c>
      <c r="N75" s="96">
        <f t="shared" si="17"/>
        <v>0</v>
      </c>
      <c r="O75" s="96">
        <f t="shared" si="17"/>
        <v>0</v>
      </c>
      <c r="P75" s="96">
        <f t="shared" si="17"/>
        <v>0</v>
      </c>
      <c r="Q75" s="36"/>
    </row>
    <row r="76" spans="1:17" ht="12.75" customHeight="1" x14ac:dyDescent="0.25">
      <c r="A76" s="1"/>
      <c r="B76" s="1"/>
      <c r="C76" s="1"/>
      <c r="D76" s="36"/>
      <c r="E76" s="96">
        <f>E75</f>
        <v>0</v>
      </c>
      <c r="F76" s="96">
        <f t="shared" ref="F76:P76" si="18">E76+F75</f>
        <v>0</v>
      </c>
      <c r="G76" s="96">
        <f t="shared" si="18"/>
        <v>0</v>
      </c>
      <c r="H76" s="96">
        <f t="shared" si="18"/>
        <v>0</v>
      </c>
      <c r="I76" s="96">
        <f t="shared" si="18"/>
        <v>0</v>
      </c>
      <c r="J76" s="96">
        <f t="shared" si="18"/>
        <v>0</v>
      </c>
      <c r="K76" s="96">
        <f t="shared" si="18"/>
        <v>0</v>
      </c>
      <c r="L76" s="96">
        <f t="shared" si="18"/>
        <v>0</v>
      </c>
      <c r="M76" s="96">
        <f t="shared" si="18"/>
        <v>0</v>
      </c>
      <c r="N76" s="96">
        <f t="shared" si="18"/>
        <v>0</v>
      </c>
      <c r="O76" s="96">
        <f t="shared" si="18"/>
        <v>0</v>
      </c>
      <c r="P76" s="96">
        <f t="shared" si="18"/>
        <v>0</v>
      </c>
      <c r="Q76" s="36"/>
    </row>
    <row r="77" spans="1:17" ht="12.75" customHeight="1" x14ac:dyDescent="0.2">
      <c r="P77" s="19"/>
      <c r="Q77" s="19"/>
    </row>
    <row r="78" spans="1:17" ht="12.75" customHeight="1" x14ac:dyDescent="0.2"/>
    <row r="79" spans="1:17" ht="12.75" customHeight="1" x14ac:dyDescent="0.2"/>
    <row r="80" spans="1: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sheetData>
  <sheetProtection sheet="1" objects="1" scenarios="1"/>
  <phoneticPr fontId="4" type="noConversion"/>
  <pageMargins left="0.75" right="0.75" top="1" bottom="1" header="0.5" footer="0.5"/>
  <pageSetup scale="76" fitToHeight="2" orientation="landscape" blackAndWhite="1" horizontalDpi="300" verticalDpi="300"/>
  <headerFooter>
    <oddHeader>&amp;R&amp;K000000&amp;A_x000D_&amp;D_x000D_&amp;T</oddHeader>
    <oddFooter>&amp;L&amp;F&amp;RPage &amp;P of &amp;N</oddFooter>
  </headerFooter>
  <rowBreaks count="1" manualBreakCount="1">
    <brk id="57" max="16" man="1"/>
  </rowBreak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6"/>
  <sheetViews>
    <sheetView showGridLines="0" topLeftCell="A13" zoomScale="90" zoomScaleNormal="90" zoomScalePageLayoutView="90" workbookViewId="0">
      <selection activeCell="P38" sqref="P38"/>
    </sheetView>
  </sheetViews>
  <sheetFormatPr defaultColWidth="8.875" defaultRowHeight="11.4" x14ac:dyDescent="0.2"/>
  <cols>
    <col min="1" max="3" width="3" style="6" customWidth="1"/>
    <col min="4" max="4" width="22.75" customWidth="1"/>
    <col min="5" max="16" width="10.75" customWidth="1"/>
    <col min="17" max="17" width="12.75" customWidth="1"/>
  </cols>
  <sheetData>
    <row r="1" spans="1:17" ht="15.6" x14ac:dyDescent="0.3">
      <c r="A1" s="5" t="str">
        <f>'1. Required Start-Up Funds'!A1</f>
        <v>SCORE Financial Template</v>
      </c>
    </row>
    <row r="2" spans="1:17" ht="15.6" x14ac:dyDescent="0.3">
      <c r="A2" s="5" t="s">
        <v>286</v>
      </c>
    </row>
    <row r="3" spans="1:17" ht="12.75" customHeight="1" x14ac:dyDescent="0.25">
      <c r="A3" s="1"/>
      <c r="B3" s="1"/>
      <c r="C3" s="1"/>
      <c r="D3" s="36"/>
      <c r="E3" s="36"/>
      <c r="F3" s="36"/>
      <c r="G3" s="36"/>
      <c r="H3" s="36"/>
      <c r="I3" s="36"/>
      <c r="J3" s="36"/>
      <c r="K3" s="36"/>
      <c r="L3" s="36"/>
      <c r="M3" s="36"/>
      <c r="N3" s="36"/>
      <c r="O3" s="36"/>
      <c r="P3" s="36"/>
      <c r="Q3" s="36"/>
    </row>
    <row r="4" spans="1:17" ht="12.75" customHeight="1" thickBot="1" x14ac:dyDescent="0.3">
      <c r="A4" s="1"/>
      <c r="B4" s="1"/>
      <c r="C4" s="1"/>
      <c r="D4" s="36"/>
      <c r="E4" s="297">
        <f>'4. Projected Sales Forecast'!H4</f>
        <v>1</v>
      </c>
      <c r="F4" s="297">
        <f>'4. Projected Sales Forecast'!I4</f>
        <v>32</v>
      </c>
      <c r="G4" s="297">
        <f>'4. Projected Sales Forecast'!J4</f>
        <v>63</v>
      </c>
      <c r="H4" s="297">
        <f>'4. Projected Sales Forecast'!K4</f>
        <v>94</v>
      </c>
      <c r="I4" s="297">
        <f>'4. Projected Sales Forecast'!L4</f>
        <v>125</v>
      </c>
      <c r="J4" s="297">
        <f>'4. Projected Sales Forecast'!M4</f>
        <v>156</v>
      </c>
      <c r="K4" s="297">
        <f>'4. Projected Sales Forecast'!N4</f>
        <v>187</v>
      </c>
      <c r="L4" s="297">
        <f>'4. Projected Sales Forecast'!O4</f>
        <v>218</v>
      </c>
      <c r="M4" s="297">
        <f>'4. Projected Sales Forecast'!P4</f>
        <v>249</v>
      </c>
      <c r="N4" s="297">
        <f>'4. Projected Sales Forecast'!Q4</f>
        <v>280</v>
      </c>
      <c r="O4" s="297">
        <f>'4. Projected Sales Forecast'!R4</f>
        <v>311</v>
      </c>
      <c r="P4" s="297">
        <f>'4. Projected Sales Forecast'!S4</f>
        <v>342</v>
      </c>
      <c r="Q4" s="38" t="s">
        <v>2</v>
      </c>
    </row>
    <row r="5" spans="1:17" ht="12.75" customHeight="1" thickTop="1" x14ac:dyDescent="0.25">
      <c r="A5" s="90"/>
      <c r="B5" s="90"/>
      <c r="C5" s="90"/>
      <c r="D5" s="87"/>
      <c r="E5" s="87"/>
      <c r="F5" s="87"/>
      <c r="G5" s="87"/>
      <c r="H5" s="87"/>
      <c r="I5" s="87"/>
      <c r="J5" s="87"/>
      <c r="K5" s="87"/>
      <c r="L5" s="87"/>
      <c r="M5" s="87"/>
      <c r="N5" s="87"/>
      <c r="O5" s="87"/>
      <c r="P5" s="87"/>
      <c r="Q5" s="87"/>
    </row>
    <row r="6" spans="1:17" ht="12.75" customHeight="1" x14ac:dyDescent="0.25">
      <c r="A6" s="90" t="s">
        <v>114</v>
      </c>
      <c r="B6" s="90"/>
      <c r="C6" s="90"/>
      <c r="D6" s="87"/>
      <c r="E6" s="91">
        <f>'17. Cash Flow Statement (4)'!P35</f>
        <v>0</v>
      </c>
      <c r="F6" s="91">
        <f t="shared" ref="F6:P6" si="0">E35</f>
        <v>0</v>
      </c>
      <c r="G6" s="91">
        <f t="shared" si="0"/>
        <v>0</v>
      </c>
      <c r="H6" s="91">
        <f t="shared" si="0"/>
        <v>0</v>
      </c>
      <c r="I6" s="91">
        <f t="shared" si="0"/>
        <v>0</v>
      </c>
      <c r="J6" s="91">
        <f t="shared" si="0"/>
        <v>0</v>
      </c>
      <c r="K6" s="91">
        <f t="shared" si="0"/>
        <v>0</v>
      </c>
      <c r="L6" s="91">
        <f t="shared" si="0"/>
        <v>0</v>
      </c>
      <c r="M6" s="91">
        <f t="shared" si="0"/>
        <v>0</v>
      </c>
      <c r="N6" s="91">
        <f t="shared" si="0"/>
        <v>0</v>
      </c>
      <c r="O6" s="91">
        <f t="shared" si="0"/>
        <v>0</v>
      </c>
      <c r="P6" s="91">
        <f t="shared" si="0"/>
        <v>0</v>
      </c>
      <c r="Q6" s="91"/>
    </row>
    <row r="7" spans="1:17" ht="12.75" customHeight="1" x14ac:dyDescent="0.25">
      <c r="A7" s="90"/>
      <c r="B7" s="90"/>
      <c r="C7" s="90"/>
      <c r="D7" s="87"/>
      <c r="E7" s="91"/>
      <c r="F7" s="91"/>
      <c r="G7" s="91"/>
      <c r="H7" s="91"/>
      <c r="I7" s="91"/>
      <c r="J7" s="91"/>
      <c r="K7" s="91"/>
      <c r="L7" s="91"/>
      <c r="M7" s="91"/>
      <c r="N7" s="91"/>
      <c r="O7" s="91"/>
      <c r="P7" s="91"/>
      <c r="Q7" s="91"/>
    </row>
    <row r="8" spans="1:17" ht="12.75" customHeight="1" x14ac:dyDescent="0.25">
      <c r="A8" s="90" t="s">
        <v>115</v>
      </c>
      <c r="B8" s="90"/>
      <c r="C8" s="90"/>
      <c r="D8" s="87"/>
      <c r="E8" s="91"/>
      <c r="F8" s="91"/>
      <c r="G8" s="91"/>
      <c r="H8" s="91"/>
      <c r="I8" s="91"/>
      <c r="J8" s="91"/>
      <c r="K8" s="91"/>
      <c r="L8" s="91"/>
      <c r="M8" s="91"/>
      <c r="N8" s="91"/>
      <c r="O8" s="91"/>
      <c r="P8" s="91"/>
      <c r="Q8" s="91"/>
    </row>
    <row r="9" spans="1:17" ht="12.75" customHeight="1" x14ac:dyDescent="0.25">
      <c r="A9" s="90"/>
      <c r="B9" s="90" t="s">
        <v>116</v>
      </c>
      <c r="C9" s="90"/>
      <c r="D9" s="87"/>
      <c r="E9" s="91">
        <f>'19. Income Statement (5)'!E13*'6. Cash Receipts-Disbursements'!$G$8</f>
        <v>0</v>
      </c>
      <c r="F9" s="91">
        <f>'19. Income Statement (5)'!F13*'6. Cash Receipts-Disbursements'!$G$8</f>
        <v>0</v>
      </c>
      <c r="G9" s="91">
        <f>'19. Income Statement (5)'!G13*'6. Cash Receipts-Disbursements'!$G$8</f>
        <v>0</v>
      </c>
      <c r="H9" s="91">
        <f>'19. Income Statement (5)'!H13*'6. Cash Receipts-Disbursements'!$G$8</f>
        <v>0</v>
      </c>
      <c r="I9" s="91">
        <f>'19. Income Statement (5)'!I13*'6. Cash Receipts-Disbursements'!$G$8</f>
        <v>0</v>
      </c>
      <c r="J9" s="91">
        <f>'19. Income Statement (5)'!J13*'6. Cash Receipts-Disbursements'!$G$8</f>
        <v>0</v>
      </c>
      <c r="K9" s="91">
        <f>'19. Income Statement (5)'!K13*'6. Cash Receipts-Disbursements'!$G$8</f>
        <v>0</v>
      </c>
      <c r="L9" s="91">
        <f>'19. Income Statement (5)'!L13*'6. Cash Receipts-Disbursements'!$G$8</f>
        <v>0</v>
      </c>
      <c r="M9" s="91">
        <f>'19. Income Statement (5)'!M13*'6. Cash Receipts-Disbursements'!$G$8</f>
        <v>0</v>
      </c>
      <c r="N9" s="91">
        <f>'19. Income Statement (5)'!N13*'6. Cash Receipts-Disbursements'!$G$8</f>
        <v>0</v>
      </c>
      <c r="O9" s="91">
        <f>'19. Income Statement (5)'!O13*'6. Cash Receipts-Disbursements'!$G$8</f>
        <v>0</v>
      </c>
      <c r="P9" s="91">
        <f>'19. Income Statement (5)'!P13*'6. Cash Receipts-Disbursements'!$G$8</f>
        <v>0</v>
      </c>
      <c r="Q9" s="91">
        <f>SUM(E9:P9)</f>
        <v>0</v>
      </c>
    </row>
    <row r="10" spans="1:17" ht="12.75" customHeight="1" thickBot="1" x14ac:dyDescent="0.3">
      <c r="A10" s="90"/>
      <c r="B10" s="90" t="s">
        <v>117</v>
      </c>
      <c r="C10" s="90"/>
      <c r="D10" s="87"/>
      <c r="E10" s="47">
        <f>('16. Income Statement (4)'!O13*'6. Cash Receipts-Disbursements'!G10)+('16. Income Statement (4)'!P13*'6. Cash Receipts-Disbursements'!G9)</f>
        <v>0</v>
      </c>
      <c r="F10" s="47">
        <f>('16. Income Statement (4)'!P13*'6. Cash Receipts-Disbursements'!G10)+('19. Income Statement (5)'!E13*'6. Cash Receipts-Disbursements'!G9)</f>
        <v>0</v>
      </c>
      <c r="G10" s="47">
        <f>('19. Income Statement (5)'!E13*'6. Cash Receipts-Disbursements'!$G$10)+('19. Income Statement (5)'!F13*'6. Cash Receipts-Disbursements'!$G$9)</f>
        <v>0</v>
      </c>
      <c r="H10" s="47">
        <f>('19. Income Statement (5)'!F13*'6. Cash Receipts-Disbursements'!$G$10)+('19. Income Statement (5)'!G13*'6. Cash Receipts-Disbursements'!$G$9)</f>
        <v>0</v>
      </c>
      <c r="I10" s="47">
        <f>('19. Income Statement (5)'!G13*'6. Cash Receipts-Disbursements'!$G$10)+('19. Income Statement (5)'!H13*'6. Cash Receipts-Disbursements'!$G$9)</f>
        <v>0</v>
      </c>
      <c r="J10" s="47">
        <f>('19. Income Statement (5)'!H13*'6. Cash Receipts-Disbursements'!$G$10)+('19. Income Statement (5)'!I13*'6. Cash Receipts-Disbursements'!$G$9)</f>
        <v>0</v>
      </c>
      <c r="K10" s="47">
        <f>('19. Income Statement (5)'!I13*'6. Cash Receipts-Disbursements'!$G$10)+('19. Income Statement (5)'!J13*'6. Cash Receipts-Disbursements'!$G$9)</f>
        <v>0</v>
      </c>
      <c r="L10" s="47">
        <f>('19. Income Statement (5)'!J13*'6. Cash Receipts-Disbursements'!$G$10)+('19. Income Statement (5)'!K13*'6. Cash Receipts-Disbursements'!$G$9)</f>
        <v>0</v>
      </c>
      <c r="M10" s="47">
        <f>('19. Income Statement (5)'!K13*'6. Cash Receipts-Disbursements'!$G$10)+('19. Income Statement (5)'!L13*'6. Cash Receipts-Disbursements'!$G$9)</f>
        <v>0</v>
      </c>
      <c r="N10" s="47">
        <f>('19. Income Statement (5)'!L13*'6. Cash Receipts-Disbursements'!$G$10)+('19. Income Statement (5)'!M13*'6. Cash Receipts-Disbursements'!$G$9)</f>
        <v>0</v>
      </c>
      <c r="O10" s="47">
        <f>('19. Income Statement (5)'!M13*'6. Cash Receipts-Disbursements'!$G$10)+('19. Income Statement (5)'!N13*'6. Cash Receipts-Disbursements'!$G$9)</f>
        <v>0</v>
      </c>
      <c r="P10" s="47">
        <f>('19. Income Statement (5)'!N13*'6. Cash Receipts-Disbursements'!$G$10)+('19. Income Statement (5)'!O13*'6. Cash Receipts-Disbursements'!$G$9)</f>
        <v>0</v>
      </c>
      <c r="Q10" s="47">
        <f>SUM(E10:P10)</f>
        <v>0</v>
      </c>
    </row>
    <row r="11" spans="1:17" ht="12.75" customHeight="1" x14ac:dyDescent="0.25">
      <c r="A11" s="90" t="s">
        <v>118</v>
      </c>
      <c r="B11" s="90"/>
      <c r="C11" s="90"/>
      <c r="D11" s="87"/>
      <c r="E11" s="91">
        <f t="shared" ref="E11:Q11" si="1">SUM(E9:E10)</f>
        <v>0</v>
      </c>
      <c r="F11" s="91">
        <f t="shared" si="1"/>
        <v>0</v>
      </c>
      <c r="G11" s="91">
        <f t="shared" si="1"/>
        <v>0</v>
      </c>
      <c r="H11" s="91">
        <f t="shared" si="1"/>
        <v>0</v>
      </c>
      <c r="I11" s="91">
        <f t="shared" si="1"/>
        <v>0</v>
      </c>
      <c r="J11" s="91">
        <f t="shared" si="1"/>
        <v>0</v>
      </c>
      <c r="K11" s="91">
        <f t="shared" si="1"/>
        <v>0</v>
      </c>
      <c r="L11" s="91">
        <f t="shared" si="1"/>
        <v>0</v>
      </c>
      <c r="M11" s="91">
        <f t="shared" si="1"/>
        <v>0</v>
      </c>
      <c r="N11" s="91">
        <f t="shared" si="1"/>
        <v>0</v>
      </c>
      <c r="O11" s="91">
        <f t="shared" si="1"/>
        <v>0</v>
      </c>
      <c r="P11" s="91">
        <f t="shared" si="1"/>
        <v>0</v>
      </c>
      <c r="Q11" s="91">
        <f t="shared" si="1"/>
        <v>0</v>
      </c>
    </row>
    <row r="12" spans="1:17" ht="12.75" customHeight="1" x14ac:dyDescent="0.25">
      <c r="A12" s="90"/>
      <c r="B12" s="90"/>
      <c r="C12" s="90"/>
      <c r="D12" s="87"/>
      <c r="E12" s="91"/>
      <c r="F12" s="91"/>
      <c r="G12" s="91"/>
      <c r="H12" s="91"/>
      <c r="I12" s="91"/>
      <c r="J12" s="91"/>
      <c r="K12" s="91"/>
      <c r="L12" s="91"/>
      <c r="M12" s="91"/>
      <c r="N12" s="91"/>
      <c r="O12" s="91"/>
      <c r="P12" s="91"/>
      <c r="Q12" s="91"/>
    </row>
    <row r="13" spans="1:17" ht="12.75" customHeight="1" x14ac:dyDescent="0.25">
      <c r="A13" s="90" t="s">
        <v>119</v>
      </c>
      <c r="B13" s="90"/>
      <c r="C13" s="90"/>
      <c r="D13" s="87"/>
      <c r="E13" s="91"/>
      <c r="F13" s="91"/>
      <c r="G13" s="91"/>
      <c r="H13" s="91"/>
      <c r="I13" s="91"/>
      <c r="J13" s="91"/>
      <c r="K13" s="91"/>
      <c r="L13" s="91"/>
      <c r="M13" s="91"/>
      <c r="N13" s="91"/>
      <c r="O13" s="91"/>
      <c r="P13" s="91"/>
      <c r="Q13" s="91"/>
    </row>
    <row r="14" spans="1:17" ht="12.75" customHeight="1" x14ac:dyDescent="0.25">
      <c r="A14" s="90"/>
      <c r="B14" s="1" t="s">
        <v>138</v>
      </c>
      <c r="C14" s="1"/>
      <c r="D14" s="87"/>
      <c r="E14" s="91"/>
      <c r="F14" s="91"/>
      <c r="G14" s="91"/>
      <c r="H14" s="91"/>
      <c r="I14" s="91"/>
      <c r="J14" s="91"/>
      <c r="K14" s="91"/>
      <c r="L14" s="91"/>
      <c r="M14" s="91"/>
      <c r="N14" s="91"/>
      <c r="O14" s="91"/>
      <c r="P14" s="91"/>
      <c r="Q14" s="91"/>
    </row>
    <row r="15" spans="1:17" ht="12.75" customHeight="1" x14ac:dyDescent="0.25">
      <c r="A15" s="90"/>
      <c r="B15" s="1"/>
      <c r="C15" s="90" t="s">
        <v>268</v>
      </c>
      <c r="D15" s="87"/>
      <c r="E15" s="104">
        <v>0</v>
      </c>
      <c r="F15" s="104">
        <v>0</v>
      </c>
      <c r="G15" s="104">
        <v>0</v>
      </c>
      <c r="H15" s="104">
        <v>0</v>
      </c>
      <c r="I15" s="104">
        <v>0</v>
      </c>
      <c r="J15" s="104">
        <v>0</v>
      </c>
      <c r="K15" s="104">
        <v>0</v>
      </c>
      <c r="L15" s="104">
        <v>0</v>
      </c>
      <c r="M15" s="104">
        <v>0</v>
      </c>
      <c r="N15" s="104">
        <v>0</v>
      </c>
      <c r="O15" s="104">
        <v>0</v>
      </c>
      <c r="P15" s="104">
        <v>0</v>
      </c>
      <c r="Q15" s="91">
        <f>SUM(E15:P15)</f>
        <v>0</v>
      </c>
    </row>
    <row r="16" spans="1:17" ht="12.75" customHeight="1" x14ac:dyDescent="0.25">
      <c r="A16" s="90"/>
      <c r="B16" s="1"/>
      <c r="C16" s="90" t="s">
        <v>269</v>
      </c>
      <c r="D16" s="87"/>
      <c r="E16" s="104">
        <v>0</v>
      </c>
      <c r="F16" s="104">
        <v>0</v>
      </c>
      <c r="G16" s="104">
        <v>0</v>
      </c>
      <c r="H16" s="104">
        <v>0</v>
      </c>
      <c r="I16" s="104">
        <v>0</v>
      </c>
      <c r="J16" s="104">
        <v>0</v>
      </c>
      <c r="K16" s="104">
        <v>0</v>
      </c>
      <c r="L16" s="104">
        <v>0</v>
      </c>
      <c r="M16" s="104">
        <v>0</v>
      </c>
      <c r="N16" s="104">
        <v>0</v>
      </c>
      <c r="O16" s="104">
        <v>0</v>
      </c>
      <c r="P16" s="104">
        <v>0</v>
      </c>
      <c r="Q16" s="91">
        <f>SUM(E16:P16)</f>
        <v>0</v>
      </c>
    </row>
    <row r="17" spans="1:17" ht="12.75" customHeight="1" x14ac:dyDescent="0.25">
      <c r="A17" s="90"/>
      <c r="B17" s="90"/>
      <c r="C17" s="90" t="s">
        <v>107</v>
      </c>
      <c r="D17" s="87"/>
      <c r="E17" s="91">
        <f>('6. Cash Receipts-Disbursements'!G15*'19. Income Statement (5)'!E22)+('6. Cash Receipts-Disbursements'!G16*'16. Income Statement (4)'!P22)+('6. Cash Receipts-Disbursements'!G17*'16. Income Statement (4)'!O13)</f>
        <v>0</v>
      </c>
      <c r="F17" s="91">
        <f>('6. Cash Receipts-Disbursements'!G15*'19. Income Statement (5)'!F22)+('6. Cash Receipts-Disbursements'!G16*'19. Income Statement (5)'!E22)+('6. Cash Receipts-Disbursements'!G17*'16. Income Statement (4)'!P22)</f>
        <v>0</v>
      </c>
      <c r="G17" s="91">
        <f>('6. Cash Receipts-Disbursements'!$G$15*'19. Income Statement (5)'!G22)+('6. Cash Receipts-Disbursements'!$G$16*'19. Income Statement (5)'!F22)+('6. Cash Receipts-Disbursements'!$G$17*'19. Income Statement (5)'!E22)</f>
        <v>0</v>
      </c>
      <c r="H17" s="91">
        <f>('6. Cash Receipts-Disbursements'!$G$15*'19. Income Statement (5)'!H22)+('6. Cash Receipts-Disbursements'!$G$16*'19. Income Statement (5)'!G22)+('6. Cash Receipts-Disbursements'!$G$17*'19. Income Statement (5)'!F22)</f>
        <v>0</v>
      </c>
      <c r="I17" s="91">
        <f>('6. Cash Receipts-Disbursements'!$G$15*'19. Income Statement (5)'!I22)+('6. Cash Receipts-Disbursements'!$G$16*'19. Income Statement (5)'!H22)+('6. Cash Receipts-Disbursements'!$G$17*'19. Income Statement (5)'!G22)</f>
        <v>0</v>
      </c>
      <c r="J17" s="91">
        <f>('6. Cash Receipts-Disbursements'!$G$15*'19. Income Statement (5)'!J22)+('6. Cash Receipts-Disbursements'!$G$16*'19. Income Statement (5)'!I22)+('6. Cash Receipts-Disbursements'!$G$17*'19. Income Statement (5)'!H22)</f>
        <v>0</v>
      </c>
      <c r="K17" s="91">
        <f>('6. Cash Receipts-Disbursements'!$G$15*'19. Income Statement (5)'!K22)+('6. Cash Receipts-Disbursements'!$G$16*'19. Income Statement (5)'!J22)+('6. Cash Receipts-Disbursements'!$G$17*'19. Income Statement (5)'!I22)</f>
        <v>0</v>
      </c>
      <c r="L17" s="91">
        <f>('6. Cash Receipts-Disbursements'!$G$15*'19. Income Statement (5)'!L22)+('6. Cash Receipts-Disbursements'!$G$16*'19. Income Statement (5)'!K22)+('6. Cash Receipts-Disbursements'!$G$17*'19. Income Statement (5)'!J22)</f>
        <v>0</v>
      </c>
      <c r="M17" s="91">
        <f>('6. Cash Receipts-Disbursements'!$G$15*'19. Income Statement (5)'!M22)+('6. Cash Receipts-Disbursements'!$G$16*'19. Income Statement (5)'!L22)+('6. Cash Receipts-Disbursements'!$G$17*'19. Income Statement (5)'!K22)</f>
        <v>0</v>
      </c>
      <c r="N17" s="91">
        <f>('6. Cash Receipts-Disbursements'!$G$15*'19. Income Statement (5)'!N22)+('6. Cash Receipts-Disbursements'!$G$16*'19. Income Statement (5)'!M22)+('6. Cash Receipts-Disbursements'!$G$17*'19. Income Statement (5)'!L22)</f>
        <v>0</v>
      </c>
      <c r="O17" s="91">
        <f>('6. Cash Receipts-Disbursements'!$G$15*'19. Income Statement (5)'!O22)+('6. Cash Receipts-Disbursements'!$G$16*'19. Income Statement (5)'!N22)+('6. Cash Receipts-Disbursements'!$G$17*'19. Income Statement (5)'!M22)</f>
        <v>0</v>
      </c>
      <c r="P17" s="91">
        <f>('6. Cash Receipts-Disbursements'!$G$15*'19. Income Statement (5)'!P22)+('6. Cash Receipts-Disbursements'!$G$16*'19. Income Statement (5)'!O22)+('6. Cash Receipts-Disbursements'!$G$17*'19. Income Statement (5)'!N22)</f>
        <v>0</v>
      </c>
      <c r="Q17" s="91">
        <f>SUM(E17:P17)</f>
        <v>0</v>
      </c>
    </row>
    <row r="18" spans="1:17" ht="12.75" customHeight="1" x14ac:dyDescent="0.25">
      <c r="A18" s="90"/>
      <c r="B18" s="90" t="s">
        <v>120</v>
      </c>
      <c r="C18" s="90"/>
      <c r="D18" s="87"/>
      <c r="E18" s="91"/>
      <c r="F18" s="91"/>
      <c r="G18" s="91"/>
      <c r="H18" s="91"/>
      <c r="I18" s="91"/>
      <c r="J18" s="91"/>
      <c r="K18" s="91"/>
      <c r="L18" s="91"/>
      <c r="M18" s="91"/>
      <c r="N18" s="91"/>
      <c r="O18" s="91"/>
      <c r="P18" s="91"/>
      <c r="Q18" s="91"/>
    </row>
    <row r="19" spans="1:17" ht="12.75" customHeight="1" x14ac:dyDescent="0.25">
      <c r="A19" s="90"/>
      <c r="B19" s="90"/>
      <c r="C19" s="90" t="str">
        <f>'7. Income Statement (1)'!A26</f>
        <v>Salaries and Wages</v>
      </c>
      <c r="D19" s="87"/>
      <c r="E19" s="91">
        <f>'19. Income Statement (5)'!E33</f>
        <v>0</v>
      </c>
      <c r="F19" s="91">
        <f>'19. Income Statement (5)'!F33</f>
        <v>0</v>
      </c>
      <c r="G19" s="91">
        <f>'19. Income Statement (5)'!G33</f>
        <v>0</v>
      </c>
      <c r="H19" s="91">
        <f>'19. Income Statement (5)'!H33</f>
        <v>0</v>
      </c>
      <c r="I19" s="91">
        <f>'19. Income Statement (5)'!I33</f>
        <v>0</v>
      </c>
      <c r="J19" s="91">
        <f>'19. Income Statement (5)'!J33</f>
        <v>0</v>
      </c>
      <c r="K19" s="91">
        <f>'19. Income Statement (5)'!K33</f>
        <v>0</v>
      </c>
      <c r="L19" s="91">
        <f>'19. Income Statement (5)'!L33</f>
        <v>0</v>
      </c>
      <c r="M19" s="91">
        <f>'19. Income Statement (5)'!M33</f>
        <v>0</v>
      </c>
      <c r="N19" s="91">
        <f>'19. Income Statement (5)'!N33</f>
        <v>0</v>
      </c>
      <c r="O19" s="91">
        <f>'19. Income Statement (5)'!O33</f>
        <v>0</v>
      </c>
      <c r="P19" s="91">
        <f>'19. Income Statement (5)'!P33</f>
        <v>0</v>
      </c>
      <c r="Q19" s="91">
        <f t="shared" ref="Q19:Q26" si="2">SUM(E19:P19)</f>
        <v>0</v>
      </c>
    </row>
    <row r="20" spans="1:17" ht="12.75" customHeight="1" x14ac:dyDescent="0.25">
      <c r="A20" s="90"/>
      <c r="B20" s="90"/>
      <c r="C20" s="90" t="str">
        <f>'7. Income Statement (1)'!A35</f>
        <v>Fixed Business Expenses</v>
      </c>
      <c r="D20" s="87"/>
      <c r="E20" s="91">
        <f>'19. Income Statement (5)'!E56</f>
        <v>0</v>
      </c>
      <c r="F20" s="91">
        <f>'19. Income Statement (5)'!F56</f>
        <v>0</v>
      </c>
      <c r="G20" s="91">
        <f>'19. Income Statement (5)'!G56</f>
        <v>0</v>
      </c>
      <c r="H20" s="91">
        <f>'19. Income Statement (5)'!H56</f>
        <v>0</v>
      </c>
      <c r="I20" s="91">
        <f>'19. Income Statement (5)'!I56</f>
        <v>0</v>
      </c>
      <c r="J20" s="91">
        <f>'19. Income Statement (5)'!J56</f>
        <v>0</v>
      </c>
      <c r="K20" s="91">
        <f>'19. Income Statement (5)'!K56</f>
        <v>0</v>
      </c>
      <c r="L20" s="91">
        <f>'19. Income Statement (5)'!L56</f>
        <v>0</v>
      </c>
      <c r="M20" s="91">
        <f>'19. Income Statement (5)'!M56</f>
        <v>0</v>
      </c>
      <c r="N20" s="91">
        <f>'19. Income Statement (5)'!N56</f>
        <v>0</v>
      </c>
      <c r="O20" s="91">
        <f>'19. Income Statement (5)'!O56</f>
        <v>0</v>
      </c>
      <c r="P20" s="91">
        <f>'19. Income Statement (5)'!P56</f>
        <v>0</v>
      </c>
      <c r="Q20" s="91">
        <f t="shared" si="2"/>
        <v>0</v>
      </c>
    </row>
    <row r="21" spans="1:17" ht="12.75" customHeight="1" x14ac:dyDescent="0.25">
      <c r="A21" s="90"/>
      <c r="B21" s="90"/>
      <c r="C21" s="90" t="s">
        <v>126</v>
      </c>
      <c r="D21" s="87"/>
      <c r="E21" s="91">
        <v>0</v>
      </c>
      <c r="F21" s="91">
        <v>0</v>
      </c>
      <c r="G21" s="91">
        <f>SUM('19. Income Statement (5)'!E68:G68)</f>
        <v>0</v>
      </c>
      <c r="H21" s="91">
        <v>0</v>
      </c>
      <c r="I21" s="91">
        <v>0</v>
      </c>
      <c r="J21" s="91">
        <f>SUM('19. Income Statement (5)'!H68:J68)</f>
        <v>0</v>
      </c>
      <c r="K21" s="91">
        <v>0</v>
      </c>
      <c r="L21" s="91">
        <v>0</v>
      </c>
      <c r="M21" s="91">
        <f>SUM('19. Income Statement (5)'!K68:M68)</f>
        <v>0</v>
      </c>
      <c r="N21" s="91">
        <v>0</v>
      </c>
      <c r="O21" s="91">
        <v>0</v>
      </c>
      <c r="P21" s="91">
        <f>SUM('19. Income Statement (5)'!N68:P68)</f>
        <v>0</v>
      </c>
      <c r="Q21" s="91">
        <f t="shared" si="2"/>
        <v>0</v>
      </c>
    </row>
    <row r="22" spans="1:17" ht="12.75" customHeight="1" x14ac:dyDescent="0.25">
      <c r="A22" s="90"/>
      <c r="B22" s="90" t="s">
        <v>121</v>
      </c>
      <c r="C22" s="90"/>
      <c r="D22" s="87"/>
      <c r="E22" s="91"/>
      <c r="F22" s="91"/>
      <c r="G22" s="91"/>
      <c r="H22" s="91"/>
      <c r="I22" s="91"/>
      <c r="J22" s="91"/>
      <c r="K22" s="91"/>
      <c r="L22" s="91"/>
      <c r="M22" s="91"/>
      <c r="N22" s="91"/>
      <c r="O22" s="91"/>
      <c r="P22" s="91"/>
      <c r="Q22" s="91">
        <f t="shared" si="2"/>
        <v>0</v>
      </c>
    </row>
    <row r="23" spans="1:17" ht="12.75" customHeight="1" x14ac:dyDescent="0.25">
      <c r="A23" s="90"/>
      <c r="B23" s="90"/>
      <c r="C23" s="90" t="s">
        <v>122</v>
      </c>
      <c r="D23" s="87"/>
      <c r="E23" s="91">
        <f>SUM('26. Amoritization Schedule'!G29,'26. Amoritization Schedule'!G30,'26. Amoritization Schedule'!G56,'26. Amoritization Schedule'!G57+'26. Amoritization Schedule'!G83,'26. Amoritization Schedule'!G84,'26. Amoritization Schedule'!G110,'26. Amoritization Schedule'!G111,'26. Amoritization Schedule'!G137,'26. Amoritization Schedule'!G138)</f>
        <v>0</v>
      </c>
      <c r="F23" s="91">
        <f>SUM('26. Amoritization Schedule'!H29,'26. Amoritization Schedule'!H30,'26. Amoritization Schedule'!H56,'26. Amoritization Schedule'!H57+'26. Amoritization Schedule'!H83,'26. Amoritization Schedule'!H84,'26. Amoritization Schedule'!H110,'26. Amoritization Schedule'!H111,'26. Amoritization Schedule'!H137,'26. Amoritization Schedule'!H138)</f>
        <v>0</v>
      </c>
      <c r="G23" s="91">
        <f>SUM('26. Amoritization Schedule'!I29,'26. Amoritization Schedule'!I30,'26. Amoritization Schedule'!I56,'26. Amoritization Schedule'!I57+'26. Amoritization Schedule'!I83,'26. Amoritization Schedule'!I84,'26. Amoritization Schedule'!I110,'26. Amoritization Schedule'!I111,'26. Amoritization Schedule'!I137,'26. Amoritization Schedule'!I138)</f>
        <v>0</v>
      </c>
      <c r="H23" s="91">
        <f>SUM('26. Amoritization Schedule'!J29,'26. Amoritization Schedule'!J30,'26. Amoritization Schedule'!J56,'26. Amoritization Schedule'!J57+'26. Amoritization Schedule'!J83,'26. Amoritization Schedule'!J84,'26. Amoritization Schedule'!J110,'26. Amoritization Schedule'!J111,'26. Amoritization Schedule'!J137,'26. Amoritization Schedule'!J138)</f>
        <v>0</v>
      </c>
      <c r="I23" s="91">
        <f>SUM('26. Amoritization Schedule'!K29,'26. Amoritization Schedule'!K30,'26. Amoritization Schedule'!K56,'26. Amoritization Schedule'!K57+'26. Amoritization Schedule'!K83,'26. Amoritization Schedule'!K84,'26. Amoritization Schedule'!K110,'26. Amoritization Schedule'!K111,'26. Amoritization Schedule'!K137,'26. Amoritization Schedule'!K138)</f>
        <v>0</v>
      </c>
      <c r="J23" s="91">
        <f>SUM('26. Amoritization Schedule'!L29,'26. Amoritization Schedule'!L30,'26. Amoritization Schedule'!L56,'26. Amoritization Schedule'!L57+'26. Amoritization Schedule'!L83,'26. Amoritization Schedule'!L84,'26. Amoritization Schedule'!L110,'26. Amoritization Schedule'!L111,'26. Amoritization Schedule'!L137,'26. Amoritization Schedule'!L138)</f>
        <v>0</v>
      </c>
      <c r="K23" s="91">
        <f>SUM('26. Amoritization Schedule'!M29,'26. Amoritization Schedule'!M30,'26. Amoritization Schedule'!M56,'26. Amoritization Schedule'!M57+'26. Amoritization Schedule'!M83,'26. Amoritization Schedule'!M84,'26. Amoritization Schedule'!M110,'26. Amoritization Schedule'!M111,'26. Amoritization Schedule'!M137,'26. Amoritization Schedule'!M138)</f>
        <v>0</v>
      </c>
      <c r="L23" s="91">
        <f>SUM('26. Amoritization Schedule'!N29,'26. Amoritization Schedule'!N30,'26. Amoritization Schedule'!N56,'26. Amoritization Schedule'!N57+'26. Amoritization Schedule'!N83,'26. Amoritization Schedule'!N84,'26. Amoritization Schedule'!N110,'26. Amoritization Schedule'!N111,'26. Amoritization Schedule'!N137,'26. Amoritization Schedule'!N138)</f>
        <v>0</v>
      </c>
      <c r="M23" s="91">
        <f>SUM('26. Amoritization Schedule'!O29,'26. Amoritization Schedule'!O30,'26. Amoritization Schedule'!O56,'26. Amoritization Schedule'!O57+'26. Amoritization Schedule'!O83,'26. Amoritization Schedule'!O84,'26. Amoritization Schedule'!O110,'26. Amoritization Schedule'!O111,'26. Amoritization Schedule'!O137,'26. Amoritization Schedule'!O138)</f>
        <v>0</v>
      </c>
      <c r="N23" s="91">
        <f>SUM('26. Amoritization Schedule'!P29,'26. Amoritization Schedule'!P30,'26. Amoritization Schedule'!P56,'26. Amoritization Schedule'!P57+'26. Amoritization Schedule'!P83,'26. Amoritization Schedule'!P84,'26. Amoritization Schedule'!P110,'26. Amoritization Schedule'!P111,'26. Amoritization Schedule'!P137,'26. Amoritization Schedule'!P138)</f>
        <v>0</v>
      </c>
      <c r="O23" s="91">
        <f>SUM('26. Amoritization Schedule'!Q29,'26. Amoritization Schedule'!Q30,'26. Amoritization Schedule'!Q56,'26. Amoritization Schedule'!Q57+'26. Amoritization Schedule'!Q83,'26. Amoritization Schedule'!Q84,'26. Amoritization Schedule'!Q110,'26. Amoritization Schedule'!Q111,'26. Amoritization Schedule'!Q137,'26. Amoritization Schedule'!Q138)</f>
        <v>0</v>
      </c>
      <c r="P23" s="91">
        <f>SUM('26. Amoritization Schedule'!R29,'26. Amoritization Schedule'!R30,'26. Amoritization Schedule'!R56,'26. Amoritization Schedule'!R57+'26. Amoritization Schedule'!R83,'26. Amoritization Schedule'!R84,'26. Amoritization Schedule'!R110,'26. Amoritization Schedule'!R111,'26. Amoritization Schedule'!R137,'26. Amoritization Schedule'!R138)</f>
        <v>0</v>
      </c>
      <c r="Q23" s="91">
        <f t="shared" si="2"/>
        <v>0</v>
      </c>
    </row>
    <row r="24" spans="1:17" ht="12.75" customHeight="1" x14ac:dyDescent="0.25">
      <c r="A24" s="90"/>
      <c r="B24" s="90"/>
      <c r="C24" s="90" t="s">
        <v>123</v>
      </c>
      <c r="D24" s="87"/>
      <c r="E24" s="91">
        <f>'6. Cash Receipts-Disbursements'!G22/12*'17. Cash Flow Statement (4)'!P38</f>
        <v>0</v>
      </c>
      <c r="F24" s="91">
        <f>'6. Cash Receipts-Disbursements'!G22/12*'20. Cash Flow Statement (5)'!E38</f>
        <v>0</v>
      </c>
      <c r="G24" s="91">
        <f>('6. Cash Receipts-Disbursements'!$G$22/12)*F38</f>
        <v>0</v>
      </c>
      <c r="H24" s="91">
        <f>('6. Cash Receipts-Disbursements'!$G$22/12)*G38</f>
        <v>0</v>
      </c>
      <c r="I24" s="91">
        <f>('6. Cash Receipts-Disbursements'!$G$22/12)*H38</f>
        <v>0</v>
      </c>
      <c r="J24" s="91">
        <f>('6. Cash Receipts-Disbursements'!$G$22/12)*I38</f>
        <v>0</v>
      </c>
      <c r="K24" s="91">
        <f>('6. Cash Receipts-Disbursements'!$G$22/12)*J38</f>
        <v>0</v>
      </c>
      <c r="L24" s="91">
        <f>('6. Cash Receipts-Disbursements'!$G$22/12)*K38</f>
        <v>0</v>
      </c>
      <c r="M24" s="91">
        <f>('6. Cash Receipts-Disbursements'!$G$22/12)*L38</f>
        <v>0</v>
      </c>
      <c r="N24" s="91">
        <f>('6. Cash Receipts-Disbursements'!$G$22/12)*M38</f>
        <v>0</v>
      </c>
      <c r="O24" s="91">
        <f>('6. Cash Receipts-Disbursements'!$G$22/12)*N38</f>
        <v>0</v>
      </c>
      <c r="P24" s="91">
        <f>('6. Cash Receipts-Disbursements'!$G$22/12)*O38</f>
        <v>0</v>
      </c>
      <c r="Q24" s="91">
        <f t="shared" si="2"/>
        <v>0</v>
      </c>
    </row>
    <row r="25" spans="1:17" ht="12.75" customHeight="1" x14ac:dyDescent="0.25">
      <c r="A25" s="90"/>
      <c r="B25" s="90"/>
      <c r="C25" s="90" t="s">
        <v>124</v>
      </c>
      <c r="D25" s="87"/>
      <c r="E25" s="104">
        <v>0</v>
      </c>
      <c r="F25" s="104">
        <v>0</v>
      </c>
      <c r="G25" s="104">
        <v>0</v>
      </c>
      <c r="H25" s="104">
        <v>0</v>
      </c>
      <c r="I25" s="104">
        <v>0</v>
      </c>
      <c r="J25" s="104">
        <v>0</v>
      </c>
      <c r="K25" s="104">
        <v>0</v>
      </c>
      <c r="L25" s="104">
        <v>0</v>
      </c>
      <c r="M25" s="104">
        <v>0</v>
      </c>
      <c r="N25" s="104">
        <v>0</v>
      </c>
      <c r="O25" s="104">
        <v>0</v>
      </c>
      <c r="P25" s="104">
        <v>0</v>
      </c>
      <c r="Q25" s="91">
        <f t="shared" si="2"/>
        <v>0</v>
      </c>
    </row>
    <row r="26" spans="1:17" ht="12.75" customHeight="1" thickBot="1" x14ac:dyDescent="0.3">
      <c r="A26" s="1"/>
      <c r="B26" s="1"/>
      <c r="C26" s="1" t="s">
        <v>125</v>
      </c>
      <c r="D26" s="36"/>
      <c r="E26" s="105">
        <v>0</v>
      </c>
      <c r="F26" s="105">
        <v>0</v>
      </c>
      <c r="G26" s="105">
        <v>0</v>
      </c>
      <c r="H26" s="105">
        <v>0</v>
      </c>
      <c r="I26" s="105">
        <v>0</v>
      </c>
      <c r="J26" s="105">
        <v>0</v>
      </c>
      <c r="K26" s="105">
        <v>0</v>
      </c>
      <c r="L26" s="105">
        <v>0</v>
      </c>
      <c r="M26" s="105">
        <v>0</v>
      </c>
      <c r="N26" s="105">
        <v>0</v>
      </c>
      <c r="O26" s="105">
        <v>0</v>
      </c>
      <c r="P26" s="105">
        <v>0</v>
      </c>
      <c r="Q26" s="47">
        <f t="shared" si="2"/>
        <v>0</v>
      </c>
    </row>
    <row r="27" spans="1:17" ht="12.75" customHeight="1" x14ac:dyDescent="0.25">
      <c r="A27" s="1" t="s">
        <v>127</v>
      </c>
      <c r="B27" s="1"/>
      <c r="C27" s="1"/>
      <c r="D27" s="36"/>
      <c r="E27" s="43">
        <f t="shared" ref="E27:Q27" si="3">SUM(E15:E26)</f>
        <v>0</v>
      </c>
      <c r="F27" s="43">
        <f t="shared" si="3"/>
        <v>0</v>
      </c>
      <c r="G27" s="43">
        <f t="shared" si="3"/>
        <v>0</v>
      </c>
      <c r="H27" s="43">
        <f t="shared" si="3"/>
        <v>0</v>
      </c>
      <c r="I27" s="43">
        <f t="shared" si="3"/>
        <v>0</v>
      </c>
      <c r="J27" s="43">
        <f t="shared" si="3"/>
        <v>0</v>
      </c>
      <c r="K27" s="43">
        <f t="shared" si="3"/>
        <v>0</v>
      </c>
      <c r="L27" s="43">
        <f t="shared" si="3"/>
        <v>0</v>
      </c>
      <c r="M27" s="43">
        <f t="shared" si="3"/>
        <v>0</v>
      </c>
      <c r="N27" s="43">
        <f t="shared" si="3"/>
        <v>0</v>
      </c>
      <c r="O27" s="43">
        <f t="shared" si="3"/>
        <v>0</v>
      </c>
      <c r="P27" s="43">
        <f t="shared" si="3"/>
        <v>0</v>
      </c>
      <c r="Q27" s="43">
        <f t="shared" si="3"/>
        <v>0</v>
      </c>
    </row>
    <row r="28" spans="1:17" ht="12.75" customHeight="1" x14ac:dyDescent="0.25">
      <c r="A28" s="1"/>
      <c r="B28" s="1"/>
      <c r="C28" s="1"/>
      <c r="D28" s="36"/>
      <c r="E28" s="43"/>
      <c r="F28" s="43"/>
      <c r="G28" s="43"/>
      <c r="H28" s="43"/>
      <c r="I28" s="43"/>
      <c r="J28" s="43"/>
      <c r="K28" s="43"/>
      <c r="L28" s="43"/>
      <c r="M28" s="43"/>
      <c r="N28" s="43"/>
      <c r="O28" s="43"/>
      <c r="P28" s="43"/>
      <c r="Q28" s="43"/>
    </row>
    <row r="29" spans="1:17" ht="12.75" customHeight="1" x14ac:dyDescent="0.25">
      <c r="A29" s="1" t="s">
        <v>129</v>
      </c>
      <c r="B29" s="1"/>
      <c r="C29" s="1"/>
      <c r="D29" s="36"/>
      <c r="E29" s="43">
        <f t="shared" ref="E29:Q29" si="4">E11-E27</f>
        <v>0</v>
      </c>
      <c r="F29" s="43">
        <f t="shared" si="4"/>
        <v>0</v>
      </c>
      <c r="G29" s="43">
        <f t="shared" si="4"/>
        <v>0</v>
      </c>
      <c r="H29" s="43">
        <f t="shared" si="4"/>
        <v>0</v>
      </c>
      <c r="I29" s="43">
        <f t="shared" si="4"/>
        <v>0</v>
      </c>
      <c r="J29" s="43">
        <f t="shared" si="4"/>
        <v>0</v>
      </c>
      <c r="K29" s="43">
        <f t="shared" si="4"/>
        <v>0</v>
      </c>
      <c r="L29" s="43">
        <f t="shared" si="4"/>
        <v>0</v>
      </c>
      <c r="M29" s="43">
        <f t="shared" si="4"/>
        <v>0</v>
      </c>
      <c r="N29" s="43">
        <f t="shared" si="4"/>
        <v>0</v>
      </c>
      <c r="O29" s="43">
        <f t="shared" si="4"/>
        <v>0</v>
      </c>
      <c r="P29" s="43">
        <f t="shared" si="4"/>
        <v>0</v>
      </c>
      <c r="Q29" s="43">
        <f t="shared" si="4"/>
        <v>0</v>
      </c>
    </row>
    <row r="30" spans="1:17" ht="12.75" customHeight="1" x14ac:dyDescent="0.25">
      <c r="A30" s="1"/>
      <c r="B30" s="1"/>
      <c r="C30" s="1"/>
      <c r="D30" s="36"/>
      <c r="E30" s="43"/>
      <c r="F30" s="43"/>
      <c r="G30" s="43"/>
      <c r="H30" s="43"/>
      <c r="I30" s="43"/>
      <c r="J30" s="43"/>
      <c r="K30" s="43"/>
      <c r="L30" s="43"/>
      <c r="M30" s="43"/>
      <c r="N30" s="43"/>
      <c r="O30" s="43"/>
      <c r="P30" s="43"/>
      <c r="Q30" s="43"/>
    </row>
    <row r="31" spans="1:17" ht="12.75" customHeight="1" thickBot="1" x14ac:dyDescent="0.3">
      <c r="A31" s="1" t="s">
        <v>128</v>
      </c>
      <c r="B31" s="1"/>
      <c r="C31" s="1"/>
      <c r="D31" s="36"/>
      <c r="E31" s="47">
        <f t="shared" ref="E31:P31" si="5">E6+E29</f>
        <v>0</v>
      </c>
      <c r="F31" s="47">
        <f t="shared" si="5"/>
        <v>0</v>
      </c>
      <c r="G31" s="47">
        <f t="shared" si="5"/>
        <v>0</v>
      </c>
      <c r="H31" s="47">
        <f t="shared" si="5"/>
        <v>0</v>
      </c>
      <c r="I31" s="47">
        <f t="shared" si="5"/>
        <v>0</v>
      </c>
      <c r="J31" s="47">
        <f t="shared" si="5"/>
        <v>0</v>
      </c>
      <c r="K31" s="47">
        <f t="shared" si="5"/>
        <v>0</v>
      </c>
      <c r="L31" s="47">
        <f t="shared" si="5"/>
        <v>0</v>
      </c>
      <c r="M31" s="47">
        <f t="shared" si="5"/>
        <v>0</v>
      </c>
      <c r="N31" s="47">
        <f t="shared" si="5"/>
        <v>0</v>
      </c>
      <c r="O31" s="47">
        <f t="shared" si="5"/>
        <v>0</v>
      </c>
      <c r="P31" s="47">
        <f t="shared" si="5"/>
        <v>0</v>
      </c>
      <c r="Q31" s="47"/>
    </row>
    <row r="32" spans="1:17" ht="12.75" customHeight="1" x14ac:dyDescent="0.25">
      <c r="A32" s="1"/>
      <c r="B32" s="1"/>
      <c r="C32" s="1"/>
      <c r="D32" s="36"/>
      <c r="E32" s="43"/>
      <c r="F32" s="43"/>
      <c r="G32" s="43"/>
      <c r="H32" s="43"/>
      <c r="I32" s="43"/>
      <c r="J32" s="43"/>
      <c r="K32" s="43"/>
      <c r="L32" s="43"/>
      <c r="M32" s="43"/>
      <c r="N32" s="43"/>
      <c r="O32" s="43"/>
      <c r="P32" s="43"/>
      <c r="Q32" s="43"/>
    </row>
    <row r="33" spans="1:17" ht="12.75" customHeight="1" x14ac:dyDescent="0.25">
      <c r="A33" s="1" t="s">
        <v>130</v>
      </c>
      <c r="B33" s="1"/>
      <c r="C33" s="1"/>
      <c r="D33" s="36"/>
      <c r="E33" s="43">
        <f>IF((E31-'6. Cash Receipts-Disbursements'!$G$21)&lt;0,'6. Cash Receipts-Disbursements'!$G$21-'20. Cash Flow Statement (5)'!E31,0)</f>
        <v>0</v>
      </c>
      <c r="F33" s="43">
        <f>IF((F31-'6. Cash Receipts-Disbursements'!$G$21)&lt;0,'6. Cash Receipts-Disbursements'!$G$21-'20. Cash Flow Statement (5)'!F31,0)</f>
        <v>0</v>
      </c>
      <c r="G33" s="43">
        <f>IF((G31-'6. Cash Receipts-Disbursements'!$G$21)&lt;0,'6. Cash Receipts-Disbursements'!$G$21-'20. Cash Flow Statement (5)'!G31,0)</f>
        <v>0</v>
      </c>
      <c r="H33" s="43">
        <f>IF((H31-'6. Cash Receipts-Disbursements'!$G$21)&lt;0,'6. Cash Receipts-Disbursements'!$G$21-'20. Cash Flow Statement (5)'!H31,0)</f>
        <v>0</v>
      </c>
      <c r="I33" s="43">
        <f>IF((I31-'6. Cash Receipts-Disbursements'!$G$21)&lt;0,'6. Cash Receipts-Disbursements'!$G$21-'20. Cash Flow Statement (5)'!I31,0)</f>
        <v>0</v>
      </c>
      <c r="J33" s="43">
        <f>IF((J31-'6. Cash Receipts-Disbursements'!$G$21)&lt;0,'6. Cash Receipts-Disbursements'!$G$21-'20. Cash Flow Statement (5)'!J31,0)</f>
        <v>0</v>
      </c>
      <c r="K33" s="43">
        <f>IF((K31-'6. Cash Receipts-Disbursements'!$G$21)&lt;0,'6. Cash Receipts-Disbursements'!$G$21-'20. Cash Flow Statement (5)'!K31,0)</f>
        <v>0</v>
      </c>
      <c r="L33" s="43">
        <f>IF((L31-'6. Cash Receipts-Disbursements'!$G$21)&lt;0,'6. Cash Receipts-Disbursements'!$G$21-'20. Cash Flow Statement (5)'!L31,0)</f>
        <v>0</v>
      </c>
      <c r="M33" s="43">
        <f>IF((M31-'6. Cash Receipts-Disbursements'!$G$21)&lt;0,'6. Cash Receipts-Disbursements'!$G$21-'20. Cash Flow Statement (5)'!M31,0)</f>
        <v>0</v>
      </c>
      <c r="N33" s="43">
        <f>IF((N31-'6. Cash Receipts-Disbursements'!$G$21)&lt;0,'6. Cash Receipts-Disbursements'!$G$21-'20. Cash Flow Statement (5)'!N31,0)</f>
        <v>0</v>
      </c>
      <c r="O33" s="43">
        <f>IF((O31-'6. Cash Receipts-Disbursements'!$G$21)&lt;0,'6. Cash Receipts-Disbursements'!$G$21-'20. Cash Flow Statement (5)'!O31,0)</f>
        <v>0</v>
      </c>
      <c r="P33" s="43">
        <f>IF((P31-'6. Cash Receipts-Disbursements'!$G$21)&lt;0,'6. Cash Receipts-Disbursements'!$G$21-'20. Cash Flow Statement (5)'!P31,0)</f>
        <v>0</v>
      </c>
      <c r="Q33" s="43">
        <f>SUM(E33:P33)</f>
        <v>0</v>
      </c>
    </row>
    <row r="34" spans="1:17" ht="12.75" customHeight="1" thickBot="1" x14ac:dyDescent="0.3">
      <c r="A34" s="1"/>
      <c r="B34" s="1"/>
      <c r="C34" s="1"/>
      <c r="D34" s="36"/>
      <c r="E34" s="47"/>
      <c r="F34" s="47"/>
      <c r="G34" s="47"/>
      <c r="H34" s="47"/>
      <c r="I34" s="47"/>
      <c r="J34" s="47"/>
      <c r="K34" s="47"/>
      <c r="L34" s="47"/>
      <c r="M34" s="47"/>
      <c r="N34" s="47"/>
      <c r="O34" s="47"/>
      <c r="P34" s="47"/>
      <c r="Q34" s="47"/>
    </row>
    <row r="35" spans="1:17" ht="15.75" customHeight="1" thickBot="1" x14ac:dyDescent="0.3">
      <c r="A35" s="1" t="s">
        <v>131</v>
      </c>
      <c r="B35" s="1"/>
      <c r="C35" s="1"/>
      <c r="D35" s="36"/>
      <c r="E35" s="55">
        <f t="shared" ref="E35:P35" si="6">E31+E33</f>
        <v>0</v>
      </c>
      <c r="F35" s="55">
        <f t="shared" si="6"/>
        <v>0</v>
      </c>
      <c r="G35" s="55">
        <f t="shared" si="6"/>
        <v>0</v>
      </c>
      <c r="H35" s="55">
        <f t="shared" si="6"/>
        <v>0</v>
      </c>
      <c r="I35" s="55">
        <f t="shared" si="6"/>
        <v>0</v>
      </c>
      <c r="J35" s="55">
        <f t="shared" si="6"/>
        <v>0</v>
      </c>
      <c r="K35" s="55">
        <f t="shared" si="6"/>
        <v>0</v>
      </c>
      <c r="L35" s="55">
        <f t="shared" si="6"/>
        <v>0</v>
      </c>
      <c r="M35" s="55">
        <f t="shared" si="6"/>
        <v>0</v>
      </c>
      <c r="N35" s="55">
        <f t="shared" si="6"/>
        <v>0</v>
      </c>
      <c r="O35" s="55">
        <f t="shared" si="6"/>
        <v>0</v>
      </c>
      <c r="P35" s="55">
        <f t="shared" si="6"/>
        <v>0</v>
      </c>
      <c r="Q35" s="55"/>
    </row>
    <row r="36" spans="1:17" ht="12.75" customHeight="1" thickTop="1" x14ac:dyDescent="0.25">
      <c r="A36" s="1"/>
      <c r="B36" s="1"/>
      <c r="C36" s="1"/>
      <c r="D36" s="36"/>
      <c r="E36" s="43"/>
      <c r="F36" s="43"/>
      <c r="G36" s="43"/>
      <c r="H36" s="43"/>
      <c r="I36" s="43"/>
      <c r="J36" s="43"/>
      <c r="K36" s="43"/>
      <c r="L36" s="43"/>
      <c r="M36" s="43"/>
      <c r="N36" s="43"/>
      <c r="O36" s="43"/>
      <c r="P36" s="43"/>
      <c r="Q36" s="43"/>
    </row>
    <row r="37" spans="1:17" ht="12.75" customHeight="1" x14ac:dyDescent="0.25">
      <c r="A37" s="1"/>
      <c r="B37" s="1"/>
      <c r="C37" s="1"/>
      <c r="D37" s="36"/>
      <c r="E37" s="43"/>
      <c r="F37" s="43"/>
      <c r="G37" s="43"/>
      <c r="H37" s="43"/>
      <c r="I37" s="43"/>
      <c r="J37" s="43"/>
      <c r="K37" s="43"/>
      <c r="L37" s="43"/>
      <c r="M37" s="43"/>
      <c r="N37" s="43"/>
      <c r="O37" s="43"/>
      <c r="P37" s="43"/>
      <c r="Q37" s="43"/>
    </row>
    <row r="38" spans="1:17" ht="12.75" customHeight="1" x14ac:dyDescent="0.25">
      <c r="A38" s="1" t="s">
        <v>132</v>
      </c>
      <c r="B38" s="1"/>
      <c r="C38" s="1"/>
      <c r="D38" s="36"/>
      <c r="E38" s="91">
        <f>E33+'17. Cash Flow Statement (4)'!P38-'20. Cash Flow Statement (5)'!E25</f>
        <v>0</v>
      </c>
      <c r="F38" s="91">
        <f t="shared" ref="F38:P38" si="7">E38+F33-F25</f>
        <v>0</v>
      </c>
      <c r="G38" s="91">
        <f t="shared" si="7"/>
        <v>0</v>
      </c>
      <c r="H38" s="91">
        <f t="shared" si="7"/>
        <v>0</v>
      </c>
      <c r="I38" s="91">
        <f t="shared" si="7"/>
        <v>0</v>
      </c>
      <c r="J38" s="91">
        <f t="shared" si="7"/>
        <v>0</v>
      </c>
      <c r="K38" s="91">
        <f t="shared" si="7"/>
        <v>0</v>
      </c>
      <c r="L38" s="91">
        <f t="shared" si="7"/>
        <v>0</v>
      </c>
      <c r="M38" s="91">
        <f t="shared" si="7"/>
        <v>0</v>
      </c>
      <c r="N38" s="91">
        <f t="shared" si="7"/>
        <v>0</v>
      </c>
      <c r="O38" s="91">
        <f t="shared" si="7"/>
        <v>0</v>
      </c>
      <c r="P38" s="91">
        <f t="shared" si="7"/>
        <v>0</v>
      </c>
      <c r="Q38" s="91"/>
    </row>
    <row r="39" spans="1:17" ht="12.75" customHeight="1" x14ac:dyDescent="0.25">
      <c r="A39" s="1"/>
      <c r="B39" s="1"/>
      <c r="C39" s="1"/>
      <c r="D39" s="36"/>
      <c r="E39" s="36"/>
      <c r="F39" s="36"/>
      <c r="G39" s="36"/>
      <c r="H39" s="36"/>
      <c r="I39" s="36"/>
      <c r="J39" s="36"/>
      <c r="K39" s="36"/>
      <c r="L39" s="36"/>
      <c r="M39" s="36"/>
      <c r="N39" s="36"/>
      <c r="O39" s="36"/>
      <c r="P39" s="36"/>
      <c r="Q39" s="36"/>
    </row>
    <row r="40" spans="1:17" ht="12.75" customHeight="1" x14ac:dyDescent="0.25">
      <c r="A40" s="1"/>
      <c r="B40" s="1"/>
      <c r="C40" s="1"/>
      <c r="D40" s="36"/>
      <c r="E40" s="36"/>
      <c r="F40" s="36"/>
      <c r="G40" s="36"/>
      <c r="H40" s="36"/>
      <c r="I40" s="36"/>
      <c r="J40" s="36"/>
      <c r="K40" s="36"/>
      <c r="L40" s="36"/>
      <c r="M40" s="36"/>
      <c r="N40" s="36"/>
      <c r="O40" s="36"/>
      <c r="P40" s="36"/>
      <c r="Q40" s="36"/>
    </row>
    <row r="41" spans="1:17" ht="12.75" customHeight="1" x14ac:dyDescent="0.25">
      <c r="A41" s="1"/>
      <c r="B41" s="1"/>
      <c r="C41" s="1"/>
      <c r="D41" s="36"/>
      <c r="E41" s="36"/>
      <c r="F41" s="36"/>
      <c r="G41" s="36"/>
      <c r="H41" s="36"/>
      <c r="I41" s="36"/>
      <c r="J41" s="36"/>
      <c r="K41" s="36"/>
      <c r="L41" s="36"/>
      <c r="M41" s="36"/>
      <c r="N41" s="36"/>
      <c r="O41" s="36"/>
      <c r="P41" s="36"/>
      <c r="Q41" s="36"/>
    </row>
    <row r="42" spans="1:17" ht="12.75" customHeight="1" x14ac:dyDescent="0.25">
      <c r="A42" s="179" t="s">
        <v>322</v>
      </c>
      <c r="Q42" s="36"/>
    </row>
    <row r="43" spans="1:17" ht="12.75" customHeight="1" x14ac:dyDescent="0.2">
      <c r="Q43" s="36"/>
    </row>
    <row r="44" spans="1:17" ht="12.75" customHeight="1" x14ac:dyDescent="0.2">
      <c r="A44" s="6" t="s">
        <v>323</v>
      </c>
      <c r="E44" s="19">
        <f>'17. Cash Flow Statement (4)'!$P44+SUM('19. Income Statement (5)'!$E13:'19. Income Statement (5)'!E13)-SUM('20. Cash Flow Statement (5)'!$E11:E11)</f>
        <v>0</v>
      </c>
      <c r="F44" s="19">
        <f>'17. Cash Flow Statement (4)'!$P44+SUM('19. Income Statement (5)'!$E13:'19. Income Statement (5)'!F13)-SUM('20. Cash Flow Statement (5)'!$E11:F11)</f>
        <v>0</v>
      </c>
      <c r="G44" s="19">
        <f>'17. Cash Flow Statement (4)'!$P44+SUM('19. Income Statement (5)'!$E13:'19. Income Statement (5)'!G13)-SUM('20. Cash Flow Statement (5)'!$E11:G11)</f>
        <v>0</v>
      </c>
      <c r="H44" s="19">
        <f>'17. Cash Flow Statement (4)'!$P44+SUM('19. Income Statement (5)'!$E13:'19. Income Statement (5)'!H13)-SUM('20. Cash Flow Statement (5)'!$E11:H11)</f>
        <v>0</v>
      </c>
      <c r="I44" s="19">
        <f>'17. Cash Flow Statement (4)'!$P44+SUM('19. Income Statement (5)'!$E13:'19. Income Statement (5)'!I13)-SUM('20. Cash Flow Statement (5)'!$E11:I11)</f>
        <v>0</v>
      </c>
      <c r="J44" s="19">
        <f>'17. Cash Flow Statement (4)'!$P44+SUM('19. Income Statement (5)'!$E13:'19. Income Statement (5)'!J13)-SUM('20. Cash Flow Statement (5)'!$E11:J11)</f>
        <v>0</v>
      </c>
      <c r="K44" s="19">
        <f>'17. Cash Flow Statement (4)'!$P44+SUM('19. Income Statement (5)'!$E13:'19. Income Statement (5)'!K13)-SUM('20. Cash Flow Statement (5)'!$E11:K11)</f>
        <v>0</v>
      </c>
      <c r="L44" s="19">
        <f>'17. Cash Flow Statement (4)'!$P44+SUM('19. Income Statement (5)'!$E13:'19. Income Statement (5)'!L13)-SUM('20. Cash Flow Statement (5)'!$E11:L11)</f>
        <v>0</v>
      </c>
      <c r="M44" s="19">
        <f>'17. Cash Flow Statement (4)'!$P44+SUM('19. Income Statement (5)'!$E13:'19. Income Statement (5)'!M13)-SUM('20. Cash Flow Statement (5)'!$E11:M11)</f>
        <v>0</v>
      </c>
      <c r="N44" s="19">
        <f>'17. Cash Flow Statement (4)'!$P44+SUM('19. Income Statement (5)'!$E13:'19. Income Statement (5)'!N13)-SUM('20. Cash Flow Statement (5)'!$E11:N11)</f>
        <v>0</v>
      </c>
      <c r="O44" s="19">
        <f>'17. Cash Flow Statement (4)'!$P44+SUM('19. Income Statement (5)'!$E13:'19. Income Statement (5)'!O13)-SUM('20. Cash Flow Statement (5)'!$E11:O11)</f>
        <v>0</v>
      </c>
      <c r="P44" s="19">
        <f>'17. Cash Flow Statement (4)'!$P44+SUM('19. Income Statement (5)'!$E13:'19. Income Statement (5)'!P13)-SUM('20. Cash Flow Statement (5)'!$E11:P11)</f>
        <v>0</v>
      </c>
      <c r="Q44" s="36"/>
    </row>
    <row r="45" spans="1:17" ht="12.75" customHeight="1" x14ac:dyDescent="0.2">
      <c r="A45" s="6" t="s">
        <v>324</v>
      </c>
      <c r="E45" s="19">
        <f>'17. Cash Flow Statement (4)'!$P45+SUM('19. Income Statement (5)'!$E22:E22)-SUM('20. Cash Flow Statement (5)'!$E17:E17)</f>
        <v>0</v>
      </c>
      <c r="F45" s="19">
        <f>'17. Cash Flow Statement (4)'!$P45+SUM('19. Income Statement (5)'!$E22:F22)-SUM('20. Cash Flow Statement (5)'!$E17:F17)</f>
        <v>0</v>
      </c>
      <c r="G45" s="19">
        <f>'17. Cash Flow Statement (4)'!$P45+SUM('19. Income Statement (5)'!$E22:G22)-SUM('20. Cash Flow Statement (5)'!$E17:G17)</f>
        <v>0</v>
      </c>
      <c r="H45" s="19">
        <f>'17. Cash Flow Statement (4)'!$P45+SUM('19. Income Statement (5)'!$E22:H22)-SUM('20. Cash Flow Statement (5)'!$E17:H17)</f>
        <v>0</v>
      </c>
      <c r="I45" s="19">
        <f>'17. Cash Flow Statement (4)'!$P45+SUM('19. Income Statement (5)'!$E22:I22)-SUM('20. Cash Flow Statement (5)'!$E17:I17)</f>
        <v>0</v>
      </c>
      <c r="J45" s="19">
        <f>'17. Cash Flow Statement (4)'!$P45+SUM('19. Income Statement (5)'!$E22:J22)-SUM('20. Cash Flow Statement (5)'!$E17:J17)</f>
        <v>0</v>
      </c>
      <c r="K45" s="19">
        <f>'17. Cash Flow Statement (4)'!$P45+SUM('19. Income Statement (5)'!$E22:K22)-SUM('20. Cash Flow Statement (5)'!$E17:K17)</f>
        <v>0</v>
      </c>
      <c r="L45" s="19">
        <f>'17. Cash Flow Statement (4)'!$P45+SUM('19. Income Statement (5)'!$E22:L22)-SUM('20. Cash Flow Statement (5)'!$E17:L17)</f>
        <v>0</v>
      </c>
      <c r="M45" s="19">
        <f>'17. Cash Flow Statement (4)'!$P45+SUM('19. Income Statement (5)'!$E22:M22)-SUM('20. Cash Flow Statement (5)'!$E17:M17)</f>
        <v>0</v>
      </c>
      <c r="N45" s="19">
        <f>'17. Cash Flow Statement (4)'!$P45+SUM('19. Income Statement (5)'!$E22:N22)-SUM('20. Cash Flow Statement (5)'!$E17:N17)</f>
        <v>0</v>
      </c>
      <c r="O45" s="19">
        <f>'17. Cash Flow Statement (4)'!$P45+SUM('19. Income Statement (5)'!$E22:O22)-SUM('20. Cash Flow Statement (5)'!$E17:O17)</f>
        <v>0</v>
      </c>
      <c r="P45" s="19">
        <f>'17. Cash Flow Statement (4)'!$P45+SUM('19. Income Statement (5)'!$E22:P22)-SUM('20. Cash Flow Statement (5)'!$E17:P17)</f>
        <v>0</v>
      </c>
      <c r="Q45" s="36"/>
    </row>
    <row r="46" spans="1:17" ht="12.75" customHeight="1" x14ac:dyDescent="0.2">
      <c r="A46" s="6" t="s">
        <v>139</v>
      </c>
      <c r="E46" s="19">
        <f>'17. Cash Flow Statement (4)'!P46+'20. Cash Flow Statement (5)'!E16</f>
        <v>0</v>
      </c>
      <c r="F46" s="19">
        <f t="shared" ref="F46:P46" si="8">E46+F16</f>
        <v>0</v>
      </c>
      <c r="G46" s="19">
        <f t="shared" si="8"/>
        <v>0</v>
      </c>
      <c r="H46" s="19">
        <f t="shared" si="8"/>
        <v>0</v>
      </c>
      <c r="I46" s="19">
        <f t="shared" si="8"/>
        <v>0</v>
      </c>
      <c r="J46" s="19">
        <f t="shared" si="8"/>
        <v>0</v>
      </c>
      <c r="K46" s="19">
        <f t="shared" si="8"/>
        <v>0</v>
      </c>
      <c r="L46" s="19">
        <f t="shared" si="8"/>
        <v>0</v>
      </c>
      <c r="M46" s="19">
        <f t="shared" si="8"/>
        <v>0</v>
      </c>
      <c r="N46" s="19">
        <f t="shared" si="8"/>
        <v>0</v>
      </c>
      <c r="O46" s="19">
        <f t="shared" si="8"/>
        <v>0</v>
      </c>
      <c r="P46" s="19">
        <f t="shared" si="8"/>
        <v>0</v>
      </c>
      <c r="Q46" s="36"/>
    </row>
    <row r="47" spans="1:17" ht="12.75" customHeight="1" x14ac:dyDescent="0.2">
      <c r="Q47" s="36"/>
    </row>
    <row r="48" spans="1:17" ht="12.75" customHeight="1" x14ac:dyDescent="0.2">
      <c r="A48" s="6" t="s">
        <v>325</v>
      </c>
      <c r="E48" s="19">
        <f>E44-E45+E46</f>
        <v>0</v>
      </c>
      <c r="F48" s="19">
        <f t="shared" ref="F48:P48" si="9">F44-F45+F46</f>
        <v>0</v>
      </c>
      <c r="G48" s="19">
        <f t="shared" si="9"/>
        <v>0</v>
      </c>
      <c r="H48" s="19">
        <f t="shared" si="9"/>
        <v>0</v>
      </c>
      <c r="I48" s="19">
        <f t="shared" si="9"/>
        <v>0</v>
      </c>
      <c r="J48" s="19">
        <f t="shared" si="9"/>
        <v>0</v>
      </c>
      <c r="K48" s="19">
        <f t="shared" si="9"/>
        <v>0</v>
      </c>
      <c r="L48" s="19">
        <f t="shared" si="9"/>
        <v>0</v>
      </c>
      <c r="M48" s="19">
        <f t="shared" si="9"/>
        <v>0</v>
      </c>
      <c r="N48" s="19">
        <f t="shared" si="9"/>
        <v>0</v>
      </c>
      <c r="O48" s="19">
        <f t="shared" si="9"/>
        <v>0</v>
      </c>
      <c r="P48" s="19">
        <f t="shared" si="9"/>
        <v>0</v>
      </c>
      <c r="Q48" s="36"/>
    </row>
    <row r="49" spans="1:17" ht="12.75" customHeight="1" x14ac:dyDescent="0.2">
      <c r="Q49" s="36"/>
    </row>
    <row r="50" spans="1:17" ht="12.75" customHeight="1" x14ac:dyDescent="0.2">
      <c r="Q50" s="36"/>
    </row>
    <row r="51" spans="1:17" ht="12.75" customHeight="1" x14ac:dyDescent="0.2">
      <c r="A51" s="6" t="s">
        <v>326</v>
      </c>
      <c r="E51" s="232" t="e">
        <f>E44/AVERAGE('19. Income Statement (5)'!$E13:E13)*30</f>
        <v>#DIV/0!</v>
      </c>
      <c r="F51" s="232" t="e">
        <f>F44/AVERAGE('19. Income Statement (5)'!$E13:F13)*30</f>
        <v>#DIV/0!</v>
      </c>
      <c r="G51" s="232" t="e">
        <f>G44/AVERAGE('19. Income Statement (5)'!$E13:G13)*30</f>
        <v>#DIV/0!</v>
      </c>
      <c r="H51" s="232" t="e">
        <f>H44/AVERAGE('19. Income Statement (5)'!$E13:H13)*30</f>
        <v>#DIV/0!</v>
      </c>
      <c r="I51" s="232" t="e">
        <f>I44/AVERAGE('19. Income Statement (5)'!$E13:I13)*30</f>
        <v>#DIV/0!</v>
      </c>
      <c r="J51" s="232" t="e">
        <f>J44/AVERAGE('19. Income Statement (5)'!$E13:J13)*30</f>
        <v>#DIV/0!</v>
      </c>
      <c r="K51" s="232" t="e">
        <f>K44/AVERAGE('19. Income Statement (5)'!$E13:K13)*30</f>
        <v>#DIV/0!</v>
      </c>
      <c r="L51" s="232" t="e">
        <f>L44/AVERAGE('19. Income Statement (5)'!$E13:L13)*30</f>
        <v>#DIV/0!</v>
      </c>
      <c r="M51" s="232" t="e">
        <f>M44/AVERAGE('19. Income Statement (5)'!$E13:M13)*30</f>
        <v>#DIV/0!</v>
      </c>
      <c r="N51" s="232" t="e">
        <f>N44/AVERAGE('19. Income Statement (5)'!$E13:N13)*30</f>
        <v>#DIV/0!</v>
      </c>
      <c r="O51" s="232" t="e">
        <f>O44/AVERAGE('19. Income Statement (5)'!$E13:O13)*30</f>
        <v>#DIV/0!</v>
      </c>
      <c r="P51" s="232" t="e">
        <f>P44/AVERAGE('19. Income Statement (5)'!$E13:P13)*30</f>
        <v>#DIV/0!</v>
      </c>
    </row>
    <row r="52" spans="1:17" ht="12.75" customHeight="1" x14ac:dyDescent="0.2">
      <c r="A52" s="6" t="s">
        <v>327</v>
      </c>
      <c r="E52" s="232" t="e">
        <f>E45/AVERAGE('19. Income Statement (5)'!$E$22:E$22)*30</f>
        <v>#DIV/0!</v>
      </c>
      <c r="F52" s="232" t="e">
        <f>F45/AVERAGE('19. Income Statement (5)'!$E$22:F$22)*30</f>
        <v>#DIV/0!</v>
      </c>
      <c r="G52" s="232" t="e">
        <f>G45/AVERAGE('19. Income Statement (5)'!$E$22:G$22)*30</f>
        <v>#DIV/0!</v>
      </c>
      <c r="H52" s="232" t="e">
        <f>H45/AVERAGE('19. Income Statement (5)'!$E$22:H$22)*30</f>
        <v>#DIV/0!</v>
      </c>
      <c r="I52" s="232" t="e">
        <f>I45/AVERAGE('19. Income Statement (5)'!$E$22:I$22)*30</f>
        <v>#DIV/0!</v>
      </c>
      <c r="J52" s="232" t="e">
        <f>J45/AVERAGE('19. Income Statement (5)'!$E$22:J$22)*30</f>
        <v>#DIV/0!</v>
      </c>
      <c r="K52" s="232" t="e">
        <f>K45/AVERAGE('19. Income Statement (5)'!$E$22:K$22)*30</f>
        <v>#DIV/0!</v>
      </c>
      <c r="L52" s="232" t="e">
        <f>L45/AVERAGE('19. Income Statement (5)'!$E$22:L$22)*30</f>
        <v>#DIV/0!</v>
      </c>
      <c r="M52" s="232" t="e">
        <f>M45/AVERAGE('19. Income Statement (5)'!$E$22:M$22)*30</f>
        <v>#DIV/0!</v>
      </c>
      <c r="N52" s="232" t="e">
        <f>N45/AVERAGE('19. Income Statement (5)'!$E$22:N$22)*30</f>
        <v>#DIV/0!</v>
      </c>
      <c r="O52" s="232" t="e">
        <f>O45/AVERAGE('19. Income Statement (5)'!$E$22:O$22)*30</f>
        <v>#DIV/0!</v>
      </c>
      <c r="P52" s="232" t="e">
        <f>P45/AVERAGE('19. Income Statement (5)'!$E$22:P$22)*30</f>
        <v>#DIV/0!</v>
      </c>
      <c r="Q52" s="12"/>
    </row>
    <row r="53" spans="1:17" ht="12.75" customHeight="1" x14ac:dyDescent="0.2">
      <c r="A53" s="6" t="s">
        <v>328</v>
      </c>
      <c r="E53" s="232" t="e">
        <f>E46/AVERAGE('19. Income Statement (5)'!$E$22:E$22)*30</f>
        <v>#DIV/0!</v>
      </c>
      <c r="F53" s="232" t="e">
        <f>F46/AVERAGE('19. Income Statement (5)'!$E$22:F$22)*30</f>
        <v>#DIV/0!</v>
      </c>
      <c r="G53" s="232" t="e">
        <f>G46/AVERAGE('19. Income Statement (5)'!$E$22:G$22)*30</f>
        <v>#DIV/0!</v>
      </c>
      <c r="H53" s="232" t="e">
        <f>H46/AVERAGE('19. Income Statement (5)'!$E$22:H$22)*30</f>
        <v>#DIV/0!</v>
      </c>
      <c r="I53" s="232" t="e">
        <f>I46/AVERAGE('19. Income Statement (5)'!$E$22:I$22)*30</f>
        <v>#DIV/0!</v>
      </c>
      <c r="J53" s="232" t="e">
        <f>J46/AVERAGE('19. Income Statement (5)'!$E$22:J$22)*30</f>
        <v>#DIV/0!</v>
      </c>
      <c r="K53" s="232" t="e">
        <f>K46/AVERAGE('19. Income Statement (5)'!$E$22:K$22)*30</f>
        <v>#DIV/0!</v>
      </c>
      <c r="L53" s="232" t="e">
        <f>L46/AVERAGE('19. Income Statement (5)'!$E$22:L$22)*30</f>
        <v>#DIV/0!</v>
      </c>
      <c r="M53" s="232" t="e">
        <f>M46/AVERAGE('19. Income Statement (5)'!$E$22:M$22)*30</f>
        <v>#DIV/0!</v>
      </c>
      <c r="N53" s="232" t="e">
        <f>N46/AVERAGE('19. Income Statement (5)'!$E$22:N$22)*30</f>
        <v>#DIV/0!</v>
      </c>
      <c r="O53" s="232" t="e">
        <f>O46/AVERAGE('19. Income Statement (5)'!$E$22:O$22)*30</f>
        <v>#DIV/0!</v>
      </c>
      <c r="P53" s="232" t="e">
        <f>P46/AVERAGE('19. Income Statement (5)'!$E$22:P$22)*30</f>
        <v>#DIV/0!</v>
      </c>
      <c r="Q53" s="12"/>
    </row>
    <row r="54" spans="1:17" ht="12.75" customHeight="1" x14ac:dyDescent="0.2">
      <c r="E54" s="12"/>
      <c r="F54" s="12"/>
      <c r="G54" s="12"/>
      <c r="H54" s="12"/>
      <c r="I54" s="12"/>
      <c r="J54" s="12"/>
      <c r="K54" s="12"/>
      <c r="L54" s="12"/>
      <c r="M54" s="12"/>
      <c r="N54" s="12"/>
      <c r="O54" s="12"/>
      <c r="P54" s="12"/>
      <c r="Q54" s="12"/>
    </row>
    <row r="55" spans="1:17" ht="12.75" customHeight="1" x14ac:dyDescent="0.2">
      <c r="D55" s="7"/>
      <c r="E55" s="12"/>
      <c r="F55" s="12"/>
      <c r="G55" s="12"/>
      <c r="H55" s="12"/>
      <c r="I55" s="12"/>
      <c r="J55" s="12"/>
      <c r="K55" s="12"/>
      <c r="L55" s="12"/>
      <c r="M55" s="12"/>
      <c r="N55" s="12"/>
      <c r="O55" s="12"/>
      <c r="P55" s="12"/>
      <c r="Q55" s="12"/>
    </row>
    <row r="56" spans="1:17" ht="12.75" customHeight="1" x14ac:dyDescent="0.2">
      <c r="D56" s="7"/>
      <c r="E56" s="12"/>
      <c r="F56" s="12"/>
      <c r="G56" s="12"/>
      <c r="H56" s="12"/>
      <c r="I56" s="12"/>
      <c r="J56" s="12"/>
      <c r="K56" s="12"/>
      <c r="L56" s="12"/>
      <c r="M56" s="12"/>
      <c r="N56" s="12"/>
      <c r="O56" s="12"/>
      <c r="P56" s="12"/>
      <c r="Q56" s="12"/>
    </row>
    <row r="57" spans="1:17" ht="12.75" customHeight="1" x14ac:dyDescent="0.2">
      <c r="D57" s="7"/>
      <c r="E57" s="12"/>
      <c r="F57" s="12"/>
      <c r="G57" s="12"/>
      <c r="H57" s="12"/>
      <c r="I57" s="12"/>
      <c r="J57" s="12"/>
      <c r="K57" s="12"/>
      <c r="L57" s="12"/>
      <c r="M57" s="12"/>
      <c r="N57" s="12"/>
      <c r="O57" s="12"/>
      <c r="P57" s="12"/>
      <c r="Q57" s="12"/>
    </row>
    <row r="58" spans="1:17" ht="12.75" customHeight="1" x14ac:dyDescent="0.2">
      <c r="D58" s="7"/>
      <c r="E58" s="12"/>
      <c r="F58" s="12"/>
      <c r="G58" s="12"/>
      <c r="H58" s="12"/>
      <c r="I58" s="12"/>
      <c r="J58" s="12"/>
      <c r="K58" s="12"/>
      <c r="L58" s="12"/>
      <c r="M58" s="12"/>
      <c r="N58" s="12"/>
      <c r="O58" s="12"/>
      <c r="P58" s="12"/>
      <c r="Q58" s="12"/>
    </row>
    <row r="59" spans="1:17" ht="12.75" customHeight="1" x14ac:dyDescent="0.2">
      <c r="D59" s="7"/>
      <c r="E59" s="12"/>
      <c r="F59" s="12"/>
      <c r="G59" s="12"/>
      <c r="H59" s="12"/>
      <c r="I59" s="12"/>
      <c r="J59" s="12"/>
      <c r="K59" s="12"/>
      <c r="L59" s="12"/>
      <c r="M59" s="12"/>
      <c r="N59" s="12"/>
      <c r="O59" s="12"/>
      <c r="P59" s="12"/>
      <c r="Q59" s="12"/>
    </row>
    <row r="60" spans="1:17" ht="12.75" customHeight="1" x14ac:dyDescent="0.2">
      <c r="E60" s="12"/>
      <c r="F60" s="12"/>
      <c r="G60" s="12"/>
      <c r="H60" s="12"/>
      <c r="I60" s="12"/>
      <c r="J60" s="12"/>
      <c r="K60" s="12"/>
      <c r="L60" s="12"/>
      <c r="M60" s="12"/>
      <c r="N60" s="12"/>
      <c r="O60" s="12"/>
      <c r="P60" s="12"/>
      <c r="Q60" s="12"/>
    </row>
    <row r="61" spans="1:17" ht="12.75" customHeight="1" x14ac:dyDescent="0.2">
      <c r="E61" s="12"/>
      <c r="F61" s="12"/>
      <c r="G61" s="12"/>
      <c r="H61" s="12"/>
      <c r="I61" s="12"/>
      <c r="J61" s="12"/>
      <c r="K61" s="12"/>
      <c r="L61" s="12"/>
      <c r="M61" s="12"/>
      <c r="N61" s="12"/>
      <c r="O61" s="12"/>
      <c r="P61" s="12"/>
      <c r="Q61" s="12"/>
    </row>
    <row r="62" spans="1:17" ht="12.75" customHeight="1" x14ac:dyDescent="0.2">
      <c r="E62" s="12"/>
      <c r="F62" s="12"/>
      <c r="G62" s="12"/>
      <c r="H62" s="12"/>
      <c r="I62" s="12"/>
      <c r="J62" s="12"/>
      <c r="K62" s="12"/>
      <c r="L62" s="12"/>
      <c r="M62" s="12"/>
      <c r="N62" s="12"/>
      <c r="O62" s="12"/>
      <c r="P62" s="12"/>
      <c r="Q62" s="12"/>
    </row>
    <row r="63" spans="1:17" ht="12.75" customHeight="1" x14ac:dyDescent="0.2">
      <c r="E63" s="12"/>
      <c r="F63" s="12"/>
      <c r="G63" s="12"/>
      <c r="H63" s="12"/>
      <c r="I63" s="12"/>
      <c r="J63" s="12"/>
      <c r="K63" s="12"/>
      <c r="L63" s="12"/>
      <c r="M63" s="12"/>
      <c r="N63" s="12"/>
      <c r="O63" s="12"/>
      <c r="P63" s="12"/>
      <c r="Q63" s="12"/>
    </row>
    <row r="64" spans="1:17"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sheetData>
  <sheetProtection sheet="1" objects="1" scenarios="1"/>
  <phoneticPr fontId="4" type="noConversion"/>
  <pageMargins left="0.75" right="0.75" top="1" bottom="1" header="0.5" footer="0.5"/>
  <pageSetup scale="63" orientation="landscape" blackAndWhite="1" horizontalDpi="300" verticalDpi="300"/>
  <headerFooter>
    <oddHeader>&amp;R&amp;K000000&amp;A_x000D_&amp;D_x000D_&amp;T</oddHeader>
    <oddFooter>&amp;L&amp;F&amp;RPage &amp;P of &amp;N</oddFooter>
  </headerFooter>
  <colBreaks count="1" manualBreakCount="1">
    <brk id="17" max="1048575" man="1"/>
  </colBreaks>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6"/>
  <sheetViews>
    <sheetView showGridLines="0" topLeftCell="A5" zoomScale="125" zoomScaleNormal="125" zoomScalePageLayoutView="125" workbookViewId="0">
      <selection activeCell="O27" sqref="O27"/>
    </sheetView>
  </sheetViews>
  <sheetFormatPr defaultColWidth="8.875" defaultRowHeight="11.4" x14ac:dyDescent="0.2"/>
  <cols>
    <col min="1" max="2" width="3" style="6" customWidth="1"/>
    <col min="3" max="3" width="13.75" style="6" customWidth="1"/>
    <col min="4" max="4" width="22.75" customWidth="1"/>
    <col min="5" max="5" width="4.125" customWidth="1"/>
    <col min="6" max="6" width="13.75" customWidth="1"/>
    <col min="7" max="8" width="3.25" customWidth="1"/>
    <col min="9" max="9" width="13.75" customWidth="1"/>
    <col min="10" max="10" width="8.75" customWidth="1"/>
    <col min="11" max="17" width="10.75" customWidth="1"/>
    <col min="18" max="18" width="15.75" customWidth="1"/>
  </cols>
  <sheetData>
    <row r="1" spans="1:18" ht="15.6" x14ac:dyDescent="0.3">
      <c r="A1" s="5" t="str">
        <f>'1. Required Start-Up Funds'!A1</f>
        <v>SCORE Financial Template</v>
      </c>
    </row>
    <row r="2" spans="1:18" ht="15.6" x14ac:dyDescent="0.3">
      <c r="A2" s="5" t="s">
        <v>287</v>
      </c>
    </row>
    <row r="3" spans="1:18" ht="12.75" customHeight="1" thickBot="1" x14ac:dyDescent="0.3">
      <c r="A3" s="1"/>
      <c r="B3" s="1"/>
      <c r="C3" s="1"/>
      <c r="D3" s="36"/>
      <c r="E3" s="88"/>
      <c r="F3" s="38" t="s">
        <v>284</v>
      </c>
      <c r="G3" s="89"/>
      <c r="H3" s="88"/>
      <c r="I3" s="38" t="s">
        <v>288</v>
      </c>
      <c r="J3" s="89"/>
      <c r="K3" s="88"/>
      <c r="L3" s="88"/>
      <c r="M3" s="88"/>
      <c r="N3" s="88"/>
      <c r="O3" s="88"/>
      <c r="P3" s="88"/>
      <c r="Q3" s="13"/>
      <c r="R3" s="13"/>
    </row>
    <row r="4" spans="1:18" ht="12.75" customHeight="1" thickTop="1" x14ac:dyDescent="0.25">
      <c r="A4" s="90"/>
      <c r="B4" s="90"/>
      <c r="C4" s="90"/>
      <c r="D4" s="87"/>
      <c r="E4" s="87"/>
      <c r="F4" s="87"/>
      <c r="G4" s="87"/>
      <c r="H4" s="87"/>
      <c r="I4" s="87"/>
      <c r="J4" s="87"/>
      <c r="K4" s="87"/>
      <c r="L4" s="87"/>
      <c r="M4" s="87"/>
      <c r="N4" s="87"/>
      <c r="O4" s="87"/>
      <c r="P4" s="87"/>
      <c r="Q4" s="15"/>
      <c r="R4" s="15"/>
    </row>
    <row r="5" spans="1:18" ht="12.75" customHeight="1" x14ac:dyDescent="0.25">
      <c r="A5" s="90" t="s">
        <v>135</v>
      </c>
      <c r="B5" s="90"/>
      <c r="C5" s="90"/>
      <c r="D5" s="87"/>
      <c r="E5" s="87"/>
      <c r="F5" s="91"/>
      <c r="G5" s="91"/>
      <c r="H5" s="91"/>
      <c r="I5" s="91"/>
      <c r="J5" s="87"/>
      <c r="K5" s="87"/>
      <c r="L5" s="87"/>
      <c r="M5" s="87"/>
      <c r="N5" s="87"/>
      <c r="O5" s="87"/>
      <c r="P5" s="87"/>
      <c r="Q5" s="15"/>
      <c r="R5" s="15"/>
    </row>
    <row r="6" spans="1:18" ht="12.75" customHeight="1" x14ac:dyDescent="0.25">
      <c r="A6" s="90"/>
      <c r="B6" s="90" t="s">
        <v>136</v>
      </c>
      <c r="C6" s="90"/>
      <c r="D6" s="87"/>
      <c r="E6" s="87"/>
      <c r="F6" s="91"/>
      <c r="G6" s="91"/>
      <c r="H6" s="91"/>
      <c r="I6" s="91"/>
      <c r="J6" s="87"/>
      <c r="K6" s="87"/>
      <c r="L6" s="87"/>
      <c r="M6" s="87"/>
      <c r="N6" s="87"/>
      <c r="O6" s="87"/>
      <c r="P6" s="87"/>
      <c r="Q6" s="15"/>
      <c r="R6" s="15"/>
    </row>
    <row r="7" spans="1:18" ht="12.75" customHeight="1" x14ac:dyDescent="0.25">
      <c r="A7" s="90"/>
      <c r="B7" s="90"/>
      <c r="C7" s="90" t="s">
        <v>137</v>
      </c>
      <c r="D7" s="87"/>
      <c r="E7" s="87"/>
      <c r="F7" s="91">
        <f>'18. Balance Sheet (4)'!I7</f>
        <v>0</v>
      </c>
      <c r="G7" s="91"/>
      <c r="H7" s="91"/>
      <c r="I7" s="91">
        <f>'20. Cash Flow Statement (5)'!P35</f>
        <v>0</v>
      </c>
      <c r="J7" s="87"/>
      <c r="K7" s="87"/>
      <c r="L7" s="92"/>
      <c r="M7" s="87"/>
      <c r="N7" s="87"/>
      <c r="O7" s="87"/>
      <c r="P7" s="87"/>
      <c r="Q7" s="15"/>
      <c r="R7" s="15"/>
    </row>
    <row r="8" spans="1:18" ht="12.75" customHeight="1" x14ac:dyDescent="0.25">
      <c r="A8" s="90"/>
      <c r="B8" s="90"/>
      <c r="C8" s="90" t="s">
        <v>117</v>
      </c>
      <c r="D8" s="87"/>
      <c r="E8" s="87"/>
      <c r="F8" s="91">
        <f>'18. Balance Sheet (4)'!I8</f>
        <v>0</v>
      </c>
      <c r="G8" s="91"/>
      <c r="H8" s="91"/>
      <c r="I8" s="91">
        <f>F8+'19. Income Statement (5)'!Q13-'20. Cash Flow Statement (5)'!Q11</f>
        <v>0</v>
      </c>
      <c r="J8" s="87"/>
      <c r="K8" s="87"/>
      <c r="L8" s="92"/>
      <c r="M8" s="87"/>
      <c r="N8" s="87"/>
      <c r="O8" s="87"/>
      <c r="P8" s="87"/>
      <c r="Q8" s="15"/>
      <c r="R8" s="15"/>
    </row>
    <row r="9" spans="1:18" ht="12.75" customHeight="1" x14ac:dyDescent="0.25">
      <c r="A9" s="90"/>
      <c r="B9" s="90"/>
      <c r="C9" s="90" t="s">
        <v>139</v>
      </c>
      <c r="D9" s="87"/>
      <c r="E9" s="87"/>
      <c r="F9" s="91">
        <f>'18. Balance Sheet (4)'!I9</f>
        <v>0</v>
      </c>
      <c r="G9" s="91"/>
      <c r="H9" s="91"/>
      <c r="I9" s="91">
        <f>F9+'20. Cash Flow Statement (5)'!Q16</f>
        <v>0</v>
      </c>
      <c r="J9" s="87"/>
      <c r="K9" s="87"/>
      <c r="L9" s="92"/>
      <c r="M9" s="87"/>
      <c r="N9" s="87"/>
      <c r="O9" s="87"/>
      <c r="P9" s="87"/>
      <c r="Q9" s="15"/>
      <c r="R9" s="15"/>
    </row>
    <row r="10" spans="1:18" ht="12.75" customHeight="1" x14ac:dyDescent="0.25">
      <c r="A10" s="90"/>
      <c r="B10" s="90"/>
      <c r="C10" s="90" t="s">
        <v>140</v>
      </c>
      <c r="D10" s="87"/>
      <c r="E10" s="87"/>
      <c r="F10" s="91">
        <f>'18. Balance Sheet (4)'!I10</f>
        <v>0</v>
      </c>
      <c r="G10" s="91"/>
      <c r="H10" s="91"/>
      <c r="I10" s="91">
        <f>F10</f>
        <v>0</v>
      </c>
      <c r="J10" s="87"/>
      <c r="K10" s="87"/>
      <c r="L10" s="87"/>
      <c r="M10" s="87"/>
      <c r="N10" s="87"/>
      <c r="O10" s="87"/>
      <c r="P10" s="87"/>
      <c r="Q10" s="15"/>
      <c r="R10" s="15"/>
    </row>
    <row r="11" spans="1:18" ht="12.75" customHeight="1" thickBot="1" x14ac:dyDescent="0.3">
      <c r="A11" s="90"/>
      <c r="B11" s="90"/>
      <c r="C11" s="90" t="s">
        <v>141</v>
      </c>
      <c r="D11" s="87"/>
      <c r="E11" s="87"/>
      <c r="F11" s="47">
        <f>'18. Balance Sheet (4)'!I11</f>
        <v>0</v>
      </c>
      <c r="G11" s="91"/>
      <c r="H11" s="91"/>
      <c r="I11" s="47">
        <f>F11</f>
        <v>0</v>
      </c>
      <c r="J11" s="87"/>
      <c r="K11" s="87"/>
      <c r="L11" s="87"/>
      <c r="M11" s="87"/>
      <c r="N11" s="87"/>
      <c r="O11" s="87"/>
      <c r="P11" s="87"/>
      <c r="Q11" s="15"/>
      <c r="R11" s="15"/>
    </row>
    <row r="12" spans="1:18" ht="12.75" customHeight="1" x14ac:dyDescent="0.25">
      <c r="A12" s="90"/>
      <c r="B12" s="90" t="s">
        <v>142</v>
      </c>
      <c r="C12" s="90"/>
      <c r="D12" s="87"/>
      <c r="E12" s="91"/>
      <c r="F12" s="91">
        <f>SUM(F7:F11)</f>
        <v>0</v>
      </c>
      <c r="G12" s="91"/>
      <c r="H12" s="91"/>
      <c r="I12" s="91">
        <f>SUM(I7:I11)</f>
        <v>0</v>
      </c>
      <c r="J12" s="91"/>
      <c r="K12" s="91"/>
      <c r="L12" s="91"/>
      <c r="M12" s="91"/>
      <c r="N12" s="91"/>
      <c r="O12" s="91"/>
      <c r="P12" s="91"/>
      <c r="Q12" s="16"/>
      <c r="R12" s="16"/>
    </row>
    <row r="13" spans="1:18" ht="12.75" customHeight="1" x14ac:dyDescent="0.25">
      <c r="A13" s="90"/>
      <c r="B13" s="1"/>
      <c r="C13" s="1"/>
      <c r="D13" s="87"/>
      <c r="E13" s="91"/>
      <c r="F13" s="91"/>
      <c r="G13" s="91"/>
      <c r="H13" s="91"/>
      <c r="I13" s="91"/>
      <c r="J13" s="91"/>
      <c r="K13" s="91"/>
      <c r="L13" s="91"/>
      <c r="M13" s="91"/>
      <c r="N13" s="91"/>
      <c r="O13" s="91"/>
      <c r="P13" s="91"/>
      <c r="Q13" s="16"/>
      <c r="R13" s="16"/>
    </row>
    <row r="14" spans="1:18" ht="12.75" customHeight="1" x14ac:dyDescent="0.25">
      <c r="A14" s="90"/>
      <c r="B14" s="1" t="s">
        <v>5</v>
      </c>
      <c r="C14" s="90"/>
      <c r="D14" s="87"/>
      <c r="E14" s="92"/>
      <c r="F14" s="91"/>
      <c r="G14" s="91"/>
      <c r="H14" s="91"/>
      <c r="I14" s="91"/>
      <c r="J14" s="92"/>
      <c r="K14" s="92"/>
      <c r="L14" s="92"/>
      <c r="M14" s="92"/>
      <c r="N14" s="92"/>
      <c r="O14" s="92"/>
      <c r="P14" s="92"/>
      <c r="Q14" s="17"/>
      <c r="R14" s="17"/>
    </row>
    <row r="15" spans="1:18" ht="12.75" customHeight="1" x14ac:dyDescent="0.25">
      <c r="A15" s="90"/>
      <c r="B15" s="90"/>
      <c r="C15" s="90" t="str">
        <f>'1. Required Start-Up Funds'!C8</f>
        <v>Real Estate-Land</v>
      </c>
      <c r="D15" s="87"/>
      <c r="E15" s="92"/>
      <c r="F15" s="91">
        <f>'18. Balance Sheet (4)'!I15</f>
        <v>0</v>
      </c>
      <c r="G15" s="91"/>
      <c r="H15" s="91"/>
      <c r="I15" s="91">
        <f t="shared" ref="I15:I20" si="0">F15</f>
        <v>0</v>
      </c>
      <c r="J15" s="92"/>
      <c r="K15" s="92"/>
      <c r="L15" s="92"/>
      <c r="M15" s="92"/>
      <c r="N15" s="92"/>
      <c r="O15" s="92"/>
      <c r="P15" s="92"/>
      <c r="Q15" s="17"/>
      <c r="R15" s="17"/>
    </row>
    <row r="16" spans="1:18" ht="12.75" customHeight="1" x14ac:dyDescent="0.25">
      <c r="A16" s="90"/>
      <c r="B16" s="90"/>
      <c r="C16" s="90" t="str">
        <f>'1. Required Start-Up Funds'!C9</f>
        <v>Buildings</v>
      </c>
      <c r="D16" s="87"/>
      <c r="E16" s="91"/>
      <c r="F16" s="91">
        <f>'18. Balance Sheet (4)'!I16</f>
        <v>0</v>
      </c>
      <c r="G16" s="91"/>
      <c r="H16" s="91"/>
      <c r="I16" s="91">
        <f t="shared" si="0"/>
        <v>0</v>
      </c>
      <c r="J16" s="91"/>
      <c r="K16" s="91"/>
      <c r="L16" s="92"/>
      <c r="M16" s="91"/>
      <c r="N16" s="91"/>
      <c r="O16" s="91"/>
      <c r="P16" s="91"/>
      <c r="Q16" s="16"/>
      <c r="R16" s="16"/>
    </row>
    <row r="17" spans="1:18" ht="12.75" customHeight="1" x14ac:dyDescent="0.25">
      <c r="A17" s="90"/>
      <c r="B17" s="90"/>
      <c r="C17" s="90" t="str">
        <f>'1. Required Start-Up Funds'!C10</f>
        <v>Leasehold Improvements</v>
      </c>
      <c r="D17" s="87"/>
      <c r="E17" s="91"/>
      <c r="F17" s="91">
        <f>'18. Balance Sheet (4)'!I17</f>
        <v>0</v>
      </c>
      <c r="G17" s="91"/>
      <c r="H17" s="91"/>
      <c r="I17" s="91">
        <f t="shared" si="0"/>
        <v>0</v>
      </c>
      <c r="J17" s="91"/>
      <c r="K17" s="91"/>
      <c r="L17" s="92"/>
      <c r="M17" s="91"/>
      <c r="N17" s="91"/>
      <c r="O17" s="91"/>
      <c r="P17" s="91"/>
      <c r="Q17" s="16"/>
      <c r="R17" s="16"/>
    </row>
    <row r="18" spans="1:18" ht="12.75" customHeight="1" x14ac:dyDescent="0.25">
      <c r="A18" s="90"/>
      <c r="B18" s="90"/>
      <c r="C18" s="90" t="str">
        <f>'1. Required Start-Up Funds'!C11</f>
        <v>Equipment</v>
      </c>
      <c r="D18" s="87"/>
      <c r="E18" s="92"/>
      <c r="F18" s="91">
        <f>'18. Balance Sheet (4)'!I18</f>
        <v>0</v>
      </c>
      <c r="G18" s="91"/>
      <c r="H18" s="91"/>
      <c r="I18" s="91">
        <f t="shared" si="0"/>
        <v>0</v>
      </c>
      <c r="J18" s="92"/>
      <c r="K18" s="92"/>
      <c r="L18" s="92"/>
      <c r="M18" s="92"/>
      <c r="N18" s="92"/>
      <c r="O18" s="92"/>
      <c r="P18" s="92"/>
      <c r="Q18" s="17"/>
      <c r="R18" s="17"/>
    </row>
    <row r="19" spans="1:18" ht="12.75" customHeight="1" x14ac:dyDescent="0.25">
      <c r="A19" s="90"/>
      <c r="B19" s="90"/>
      <c r="C19" s="90" t="str">
        <f>'1. Required Start-Up Funds'!C12</f>
        <v>Furniture and Fixtures</v>
      </c>
      <c r="D19" s="87"/>
      <c r="E19" s="92"/>
      <c r="F19" s="91">
        <f>'18. Balance Sheet (4)'!I19</f>
        <v>0</v>
      </c>
      <c r="G19" s="91"/>
      <c r="H19" s="91"/>
      <c r="I19" s="91">
        <f t="shared" si="0"/>
        <v>0</v>
      </c>
      <c r="J19" s="92"/>
      <c r="K19" s="92"/>
      <c r="L19" s="92"/>
      <c r="M19" s="92"/>
      <c r="N19" s="92"/>
      <c r="O19" s="92"/>
      <c r="P19" s="92"/>
      <c r="Q19" s="17"/>
      <c r="R19" s="17"/>
    </row>
    <row r="20" spans="1:18" ht="12.75" customHeight="1" x14ac:dyDescent="0.25">
      <c r="A20" s="90"/>
      <c r="B20" s="90"/>
      <c r="C20" s="90" t="str">
        <f>'1. Required Start-Up Funds'!C13</f>
        <v>Vehicles</v>
      </c>
      <c r="D20" s="87"/>
      <c r="E20" s="92"/>
      <c r="F20" s="91">
        <f>'18. Balance Sheet (4)'!I20</f>
        <v>0</v>
      </c>
      <c r="G20" s="91"/>
      <c r="H20" s="91"/>
      <c r="I20" s="91">
        <f t="shared" si="0"/>
        <v>0</v>
      </c>
      <c r="J20" s="92"/>
      <c r="K20" s="92"/>
      <c r="L20" s="92"/>
      <c r="M20" s="92"/>
      <c r="N20" s="92"/>
      <c r="O20" s="92"/>
      <c r="P20" s="92"/>
      <c r="Q20" s="17"/>
      <c r="R20" s="17"/>
    </row>
    <row r="21" spans="1:18" ht="12.75" customHeight="1" thickBot="1" x14ac:dyDescent="0.3">
      <c r="A21" s="90"/>
      <c r="B21" s="90"/>
      <c r="C21" s="90" t="str">
        <f>'1. Required Start-Up Funds'!C14</f>
        <v>Other Fixed Assets</v>
      </c>
      <c r="D21" s="87"/>
      <c r="E21" s="91"/>
      <c r="F21" s="47">
        <f>'18. Balance Sheet (4)'!I21</f>
        <v>0</v>
      </c>
      <c r="G21" s="91"/>
      <c r="H21" s="91"/>
      <c r="I21" s="47">
        <f>F21+'20. Cash Flow Statement (5)'!Q15</f>
        <v>0</v>
      </c>
      <c r="J21" s="91"/>
      <c r="K21" s="91"/>
      <c r="L21" s="92"/>
      <c r="M21" s="91"/>
      <c r="N21" s="91"/>
      <c r="O21" s="91"/>
      <c r="P21" s="91"/>
      <c r="Q21" s="16"/>
      <c r="R21" s="16"/>
    </row>
    <row r="22" spans="1:18" ht="12.75" customHeight="1" x14ac:dyDescent="0.25">
      <c r="A22" s="90"/>
      <c r="B22" s="90" t="s">
        <v>12</v>
      </c>
      <c r="C22" s="90"/>
      <c r="D22" s="87"/>
      <c r="E22" s="91"/>
      <c r="F22" s="91">
        <f>SUM(F15:F21)</f>
        <v>0</v>
      </c>
      <c r="G22" s="91"/>
      <c r="H22" s="91"/>
      <c r="I22" s="91">
        <f>SUM(I15:I21)</f>
        <v>0</v>
      </c>
      <c r="J22" s="91"/>
      <c r="K22" s="91"/>
      <c r="L22" s="91"/>
      <c r="M22" s="91"/>
      <c r="N22" s="91"/>
      <c r="O22" s="91"/>
      <c r="P22" s="91"/>
      <c r="Q22" s="16"/>
      <c r="R22" s="16"/>
    </row>
    <row r="23" spans="1:18" ht="12.75" customHeight="1" x14ac:dyDescent="0.25">
      <c r="A23" s="90"/>
      <c r="B23" s="90"/>
      <c r="C23" s="90"/>
      <c r="D23" s="87"/>
      <c r="E23" s="92"/>
      <c r="F23" s="91"/>
      <c r="G23" s="91"/>
      <c r="H23" s="91"/>
      <c r="I23" s="91"/>
      <c r="J23" s="92"/>
      <c r="K23" s="92"/>
      <c r="L23" s="92"/>
      <c r="M23" s="92"/>
      <c r="N23" s="92"/>
      <c r="O23" s="92"/>
      <c r="P23" s="92"/>
      <c r="Q23" s="17"/>
      <c r="R23" s="17"/>
    </row>
    <row r="24" spans="1:18" ht="12.75" customHeight="1" x14ac:dyDescent="0.25">
      <c r="A24" s="1"/>
      <c r="B24" s="1" t="s">
        <v>143</v>
      </c>
      <c r="C24" s="1"/>
      <c r="D24" s="36"/>
      <c r="E24" s="87"/>
      <c r="F24" s="91">
        <f>'18. Balance Sheet (4)'!I24</f>
        <v>0</v>
      </c>
      <c r="G24" s="91"/>
      <c r="H24" s="91"/>
      <c r="I24" s="91">
        <f>F24+'19. Income Statement (5)'!Q60</f>
        <v>0</v>
      </c>
      <c r="J24" s="87"/>
      <c r="K24" s="87"/>
      <c r="L24" s="92"/>
      <c r="M24" s="87"/>
      <c r="N24" s="87"/>
      <c r="O24" s="87"/>
      <c r="P24" s="87"/>
      <c r="Q24" s="15"/>
      <c r="R24" s="15"/>
    </row>
    <row r="25" spans="1:18" ht="12.75" customHeight="1" thickBot="1" x14ac:dyDescent="0.3">
      <c r="A25" s="1"/>
      <c r="B25" s="1"/>
      <c r="C25" s="1"/>
      <c r="D25" s="36"/>
      <c r="E25" s="87"/>
      <c r="F25" s="47"/>
      <c r="G25" s="91"/>
      <c r="H25" s="91"/>
      <c r="I25" s="47"/>
      <c r="J25" s="87"/>
      <c r="K25" s="87"/>
      <c r="L25" s="87"/>
      <c r="M25" s="87"/>
      <c r="N25" s="87"/>
      <c r="O25" s="87"/>
      <c r="P25" s="87"/>
      <c r="Q25" s="15"/>
      <c r="R25" s="15"/>
    </row>
    <row r="26" spans="1:18" ht="15.75" customHeight="1" thickBot="1" x14ac:dyDescent="0.3">
      <c r="A26" s="1" t="s">
        <v>144</v>
      </c>
      <c r="B26" s="1"/>
      <c r="C26" s="1"/>
      <c r="D26" s="36"/>
      <c r="E26" s="87"/>
      <c r="F26" s="55">
        <f>INT(F12+F22-F24)</f>
        <v>0</v>
      </c>
      <c r="G26" s="91"/>
      <c r="H26" s="91"/>
      <c r="I26" s="55">
        <f>INT(I12+I22-I24)</f>
        <v>0</v>
      </c>
      <c r="J26" s="87"/>
      <c r="K26" s="87"/>
      <c r="L26" s="87"/>
      <c r="M26" s="87"/>
      <c r="N26" s="87"/>
      <c r="O26" s="87"/>
      <c r="P26" s="87"/>
      <c r="Q26" s="15"/>
      <c r="R26" s="15"/>
    </row>
    <row r="27" spans="1:18" ht="12.75" customHeight="1" thickTop="1" x14ac:dyDescent="0.25">
      <c r="A27" s="1"/>
      <c r="B27" s="1"/>
      <c r="C27" s="1"/>
      <c r="D27" s="36"/>
      <c r="E27" s="87"/>
      <c r="F27" s="91"/>
      <c r="G27" s="91"/>
      <c r="H27" s="91"/>
      <c r="I27" s="91"/>
      <c r="J27" s="87"/>
      <c r="K27" s="87"/>
      <c r="L27" s="87"/>
      <c r="M27" s="87"/>
      <c r="N27" s="87"/>
      <c r="O27" s="87"/>
      <c r="P27" s="87"/>
      <c r="Q27" s="15"/>
      <c r="R27" s="15"/>
    </row>
    <row r="28" spans="1:18" ht="12.75" customHeight="1" x14ac:dyDescent="0.25">
      <c r="A28" s="1" t="s">
        <v>145</v>
      </c>
      <c r="B28" s="1"/>
      <c r="C28" s="1"/>
      <c r="D28" s="36"/>
      <c r="E28" s="87"/>
      <c r="F28" s="91"/>
      <c r="G28" s="91"/>
      <c r="H28" s="91"/>
      <c r="I28" s="91"/>
      <c r="J28" s="87"/>
      <c r="K28" s="87"/>
      <c r="L28" s="87"/>
      <c r="M28" s="87"/>
      <c r="N28" s="87"/>
      <c r="O28" s="87"/>
      <c r="P28" s="87"/>
      <c r="Q28" s="15"/>
      <c r="R28" s="15"/>
    </row>
    <row r="29" spans="1:18" ht="12.75" customHeight="1" x14ac:dyDescent="0.25">
      <c r="A29" s="1"/>
      <c r="B29" s="1" t="s">
        <v>149</v>
      </c>
      <c r="C29" s="1"/>
      <c r="D29" s="36"/>
      <c r="E29" s="87"/>
      <c r="F29" s="91"/>
      <c r="G29" s="91"/>
      <c r="H29" s="91"/>
      <c r="I29" s="91"/>
      <c r="J29" s="87"/>
      <c r="K29" s="87"/>
      <c r="L29" s="87"/>
      <c r="M29" s="87"/>
      <c r="N29" s="87"/>
      <c r="O29" s="87"/>
      <c r="P29" s="87"/>
      <c r="Q29" s="15"/>
      <c r="R29" s="15"/>
    </row>
    <row r="30" spans="1:18" ht="12.75" customHeight="1" x14ac:dyDescent="0.25">
      <c r="A30" s="1"/>
      <c r="B30" s="1"/>
      <c r="C30" s="1" t="s">
        <v>146</v>
      </c>
      <c r="D30" s="36"/>
      <c r="E30" s="91"/>
      <c r="F30" s="91">
        <f>'18. Balance Sheet (4)'!I30</f>
        <v>0</v>
      </c>
      <c r="G30" s="91"/>
      <c r="H30" s="91"/>
      <c r="I30" s="91">
        <f>F30+'19. Income Statement (5)'!Q22-'20. Cash Flow Statement (5)'!Q17</f>
        <v>0</v>
      </c>
      <c r="J30" s="91"/>
      <c r="K30" s="91"/>
      <c r="L30" s="92"/>
      <c r="M30" s="91"/>
      <c r="N30" s="91"/>
      <c r="O30" s="91"/>
      <c r="P30" s="91"/>
      <c r="Q30" s="16"/>
      <c r="R30" s="16"/>
    </row>
    <row r="31" spans="1:18" ht="12.75" customHeight="1" x14ac:dyDescent="0.25">
      <c r="A31" s="1"/>
      <c r="B31" s="1"/>
      <c r="C31" s="1" t="s">
        <v>147</v>
      </c>
      <c r="D31" s="36"/>
      <c r="E31" s="92"/>
      <c r="F31" s="91">
        <f>'18. Balance Sheet (4)'!I31</f>
        <v>0</v>
      </c>
      <c r="G31" s="91"/>
      <c r="H31" s="91"/>
      <c r="I31" s="91">
        <f>'26. Amoritization Schedule'!R31+'7. Beginning Balance Sheet'!F36</f>
        <v>0</v>
      </c>
      <c r="J31" s="92"/>
      <c r="K31" s="92"/>
      <c r="L31" s="92"/>
      <c r="M31" s="92"/>
      <c r="N31" s="92"/>
      <c r="O31" s="92"/>
      <c r="P31" s="92"/>
      <c r="Q31" s="17"/>
      <c r="R31" s="15"/>
    </row>
    <row r="32" spans="1:18" ht="12.75" customHeight="1" x14ac:dyDescent="0.25">
      <c r="A32" s="1"/>
      <c r="B32" s="1"/>
      <c r="C32" s="1" t="s">
        <v>148</v>
      </c>
      <c r="D32" s="36"/>
      <c r="E32" s="87"/>
      <c r="F32" s="91">
        <f>'18. Balance Sheet (4)'!I32</f>
        <v>0</v>
      </c>
      <c r="G32" s="91"/>
      <c r="H32" s="91"/>
      <c r="I32" s="91">
        <f>'26. Amoritization Schedule'!R58+'7. Beginning Balance Sheet'!F37</f>
        <v>0</v>
      </c>
      <c r="J32" s="87"/>
      <c r="K32" s="87"/>
      <c r="L32" s="92"/>
      <c r="M32" s="87"/>
      <c r="N32" s="87"/>
      <c r="O32" s="87"/>
      <c r="P32" s="87"/>
      <c r="Q32" s="15"/>
      <c r="R32" s="15"/>
    </row>
    <row r="33" spans="1:18" ht="12.75" customHeight="1" x14ac:dyDescent="0.25">
      <c r="A33" s="1"/>
      <c r="B33" s="1"/>
      <c r="C33" s="1" t="str">
        <f>CONCATENATE('1. Required Start-Up Funds'!$C$43," Debt")</f>
        <v>Family Loans Debt</v>
      </c>
      <c r="D33" s="36"/>
      <c r="E33" s="87"/>
      <c r="F33" s="91">
        <f>'18. Balance Sheet (4)'!I33</f>
        <v>0</v>
      </c>
      <c r="G33" s="91"/>
      <c r="H33" s="91"/>
      <c r="I33" s="91">
        <f>'26. Amoritization Schedule'!R85+'7. Beginning Balance Sheet'!F38</f>
        <v>0</v>
      </c>
      <c r="J33" s="87"/>
      <c r="K33" s="87"/>
      <c r="L33" s="92"/>
      <c r="M33" s="87"/>
      <c r="N33" s="87"/>
      <c r="O33" s="87"/>
      <c r="P33" s="87"/>
      <c r="Q33" s="15"/>
      <c r="R33" s="15"/>
    </row>
    <row r="34" spans="1:18" ht="12.75" customHeight="1" x14ac:dyDescent="0.25">
      <c r="A34" s="1"/>
      <c r="B34" s="1"/>
      <c r="C34" s="1" t="str">
        <f>CONCATENATE('1. Required Start-Up Funds'!$C$44," Debt")</f>
        <v>CEI, FAME, etc. Debt</v>
      </c>
      <c r="D34" s="36"/>
      <c r="E34" s="87"/>
      <c r="F34" s="91">
        <f>'18. Balance Sheet (4)'!I34</f>
        <v>0</v>
      </c>
      <c r="G34" s="91"/>
      <c r="H34" s="91"/>
      <c r="I34" s="91">
        <f>'26. Amoritization Schedule'!R112+'7. Beginning Balance Sheet'!F39</f>
        <v>0</v>
      </c>
      <c r="J34" s="87"/>
      <c r="K34" s="87"/>
      <c r="L34" s="92"/>
      <c r="M34" s="87"/>
      <c r="N34" s="87"/>
      <c r="O34" s="87"/>
      <c r="P34" s="87"/>
      <c r="Q34" s="15"/>
      <c r="R34" s="15"/>
    </row>
    <row r="35" spans="1:18" ht="12.75" customHeight="1" x14ac:dyDescent="0.25">
      <c r="A35" s="1"/>
      <c r="B35" s="1"/>
      <c r="C35" s="1" t="str">
        <f>'1. Required Start-Up Funds'!$C$45</f>
        <v>Other Bank Debt</v>
      </c>
      <c r="D35" s="36"/>
      <c r="E35" s="87"/>
      <c r="F35" s="91">
        <f>'18. Balance Sheet (4)'!I35</f>
        <v>0</v>
      </c>
      <c r="G35" s="91"/>
      <c r="H35" s="91"/>
      <c r="I35" s="91">
        <f>'26. Amoritization Schedule'!R131+'7. Beginning Balance Sheet'!F40</f>
        <v>0</v>
      </c>
      <c r="J35" s="87"/>
      <c r="K35" s="87"/>
      <c r="L35" s="92"/>
      <c r="M35" s="87"/>
      <c r="N35" s="87"/>
      <c r="O35" s="87"/>
      <c r="P35" s="87"/>
      <c r="Q35" s="15"/>
      <c r="R35" s="15"/>
    </row>
    <row r="36" spans="1:18" ht="12.75" customHeight="1" thickBot="1" x14ac:dyDescent="0.3">
      <c r="A36" s="1"/>
      <c r="B36" s="1"/>
      <c r="C36" s="1" t="s">
        <v>132</v>
      </c>
      <c r="D36" s="36"/>
      <c r="E36" s="87"/>
      <c r="F36" s="47">
        <f>'18. Balance Sheet (4)'!I36</f>
        <v>0</v>
      </c>
      <c r="G36" s="91"/>
      <c r="H36" s="91"/>
      <c r="I36" s="47">
        <f>'20. Cash Flow Statement (5)'!P38+'7. Beginning Balance Sheet'!F38</f>
        <v>0</v>
      </c>
      <c r="J36" s="87"/>
      <c r="K36" s="87"/>
      <c r="L36" s="92"/>
      <c r="M36" s="87"/>
      <c r="N36" s="87"/>
      <c r="O36" s="87"/>
      <c r="P36" s="87"/>
      <c r="Q36" s="15"/>
      <c r="R36" s="15"/>
    </row>
    <row r="37" spans="1:18" ht="12.75" customHeight="1" x14ac:dyDescent="0.25">
      <c r="A37" s="1"/>
      <c r="B37" s="1" t="s">
        <v>150</v>
      </c>
      <c r="C37" s="1"/>
      <c r="D37" s="36"/>
      <c r="E37" s="87"/>
      <c r="F37" s="91">
        <f>SUM(F30:F36)</f>
        <v>0</v>
      </c>
      <c r="G37" s="91"/>
      <c r="H37" s="91"/>
      <c r="I37" s="91">
        <f>SUM(I30:I36)</f>
        <v>0</v>
      </c>
      <c r="J37" s="87"/>
      <c r="K37" s="87"/>
      <c r="L37" s="87"/>
      <c r="M37" s="87"/>
      <c r="N37" s="87"/>
      <c r="O37" s="87"/>
      <c r="P37" s="87"/>
      <c r="Q37" s="15"/>
      <c r="R37" s="15"/>
    </row>
    <row r="38" spans="1:18" ht="12.75" customHeight="1" x14ac:dyDescent="0.25">
      <c r="A38" s="1"/>
      <c r="B38" s="1"/>
      <c r="C38" s="1"/>
      <c r="D38" s="36"/>
      <c r="E38" s="36"/>
      <c r="F38" s="43"/>
      <c r="G38" s="43"/>
      <c r="H38" s="43"/>
      <c r="I38" s="43"/>
      <c r="J38" s="36"/>
      <c r="K38" s="36"/>
      <c r="L38" s="36"/>
      <c r="M38" s="36"/>
      <c r="N38" s="36"/>
      <c r="O38" s="36"/>
      <c r="P38" s="36"/>
      <c r="Q38" s="7"/>
      <c r="R38" s="7"/>
    </row>
    <row r="39" spans="1:18" ht="12.75" customHeight="1" x14ac:dyDescent="0.25">
      <c r="A39" s="1"/>
      <c r="B39" s="1" t="s">
        <v>151</v>
      </c>
      <c r="C39" s="1"/>
      <c r="D39" s="36"/>
      <c r="E39" s="36"/>
      <c r="F39" s="43"/>
      <c r="G39" s="43"/>
      <c r="H39" s="43"/>
      <c r="I39" s="43"/>
      <c r="J39" s="36"/>
      <c r="K39" s="36"/>
      <c r="L39" s="36"/>
      <c r="M39" s="36"/>
      <c r="N39" s="36"/>
      <c r="O39" s="36"/>
      <c r="P39" s="36"/>
      <c r="Q39" s="7"/>
      <c r="R39" s="7"/>
    </row>
    <row r="40" spans="1:18" ht="12.75" customHeight="1" x14ac:dyDescent="0.25">
      <c r="A40" s="1"/>
      <c r="B40" s="1"/>
      <c r="C40" s="1" t="s">
        <v>152</v>
      </c>
      <c r="D40" s="36"/>
      <c r="E40" s="36"/>
      <c r="F40" s="43">
        <f>'18. Balance Sheet (4)'!I40</f>
        <v>0</v>
      </c>
      <c r="G40" s="43"/>
      <c r="H40" s="43"/>
      <c r="I40" s="43">
        <f>F40</f>
        <v>0</v>
      </c>
      <c r="J40" s="36"/>
      <c r="K40" s="36"/>
      <c r="L40" s="92"/>
      <c r="M40" s="36"/>
      <c r="N40" s="36"/>
      <c r="O40" s="36"/>
      <c r="P40" s="36"/>
      <c r="Q40" s="7"/>
      <c r="R40" s="7"/>
    </row>
    <row r="41" spans="1:18" ht="12.75" customHeight="1" x14ac:dyDescent="0.25">
      <c r="A41" s="1"/>
      <c r="B41" s="1"/>
      <c r="C41" s="1" t="s">
        <v>153</v>
      </c>
      <c r="D41" s="36"/>
      <c r="E41" s="36"/>
      <c r="F41" s="43">
        <f>'18. Balance Sheet (4)'!I41</f>
        <v>0</v>
      </c>
      <c r="G41" s="43"/>
      <c r="H41" s="43"/>
      <c r="I41" s="43">
        <f>F41+'19. Income Statement (5)'!Q71</f>
        <v>0</v>
      </c>
      <c r="J41" s="36"/>
      <c r="K41" s="36"/>
      <c r="L41" s="92"/>
      <c r="M41" s="36"/>
      <c r="N41" s="36"/>
      <c r="O41" s="36"/>
      <c r="P41" s="36"/>
      <c r="Q41" s="7"/>
      <c r="R41" s="7"/>
    </row>
    <row r="42" spans="1:18" ht="12.75" customHeight="1" thickBot="1" x14ac:dyDescent="0.3">
      <c r="A42" s="1"/>
      <c r="B42" s="1"/>
      <c r="C42" s="1" t="s">
        <v>154</v>
      </c>
      <c r="D42" s="36"/>
      <c r="E42" s="36"/>
      <c r="F42" s="47">
        <f>'18. Balance Sheet (4)'!I42</f>
        <v>0</v>
      </c>
      <c r="G42" s="91"/>
      <c r="H42" s="43"/>
      <c r="I42" s="47">
        <f>F42+'20. Cash Flow Statement (5)'!Q26</f>
        <v>0</v>
      </c>
      <c r="J42" s="36"/>
      <c r="K42" s="36"/>
      <c r="L42" s="92"/>
      <c r="M42" s="36"/>
      <c r="N42" s="36"/>
      <c r="O42" s="36"/>
      <c r="P42" s="36"/>
      <c r="Q42" s="7"/>
      <c r="R42" s="7"/>
    </row>
    <row r="43" spans="1:18" ht="12.75" customHeight="1" x14ac:dyDescent="0.25">
      <c r="A43" s="1"/>
      <c r="B43" s="1" t="s">
        <v>155</v>
      </c>
      <c r="C43" s="1"/>
      <c r="D43" s="36"/>
      <c r="E43" s="36"/>
      <c r="F43" s="43">
        <f>F40+F41-F42</f>
        <v>0</v>
      </c>
      <c r="G43" s="43"/>
      <c r="H43" s="43"/>
      <c r="I43" s="43">
        <f>I40+I41-I42</f>
        <v>0</v>
      </c>
      <c r="J43" s="36"/>
      <c r="K43" s="36"/>
      <c r="L43" s="36"/>
      <c r="M43" s="36"/>
      <c r="N43" s="36"/>
      <c r="O43" s="36"/>
      <c r="P43" s="36"/>
    </row>
    <row r="44" spans="1:18" ht="12.75" customHeight="1" thickBot="1" x14ac:dyDescent="0.3">
      <c r="A44" s="1"/>
      <c r="B44" s="1"/>
      <c r="C44" s="1"/>
      <c r="D44" s="36"/>
      <c r="E44" s="36"/>
      <c r="F44" s="47"/>
      <c r="G44" s="91"/>
      <c r="H44" s="43"/>
      <c r="I44" s="47"/>
      <c r="J44" s="36"/>
      <c r="K44" s="36"/>
      <c r="L44" s="36"/>
      <c r="M44" s="36"/>
      <c r="N44" s="36"/>
      <c r="O44" s="36"/>
      <c r="P44" s="36"/>
    </row>
    <row r="45" spans="1:18" ht="15.75" customHeight="1" thickBot="1" x14ac:dyDescent="0.3">
      <c r="A45" s="1" t="s">
        <v>177</v>
      </c>
      <c r="B45" s="1"/>
      <c r="C45" s="1"/>
      <c r="D45" s="36"/>
      <c r="E45" s="36"/>
      <c r="F45" s="55">
        <f>INT(F37+F43)</f>
        <v>0</v>
      </c>
      <c r="G45" s="91"/>
      <c r="H45" s="43"/>
      <c r="I45" s="55">
        <f>INT(I37+I43)</f>
        <v>0</v>
      </c>
      <c r="J45" s="36"/>
      <c r="K45" s="36"/>
      <c r="L45" s="36"/>
      <c r="M45" s="36"/>
      <c r="N45" s="36"/>
      <c r="O45" s="36"/>
      <c r="P45" s="36"/>
    </row>
    <row r="46" spans="1:18" ht="12.75" customHeight="1" thickTop="1" x14ac:dyDescent="0.25">
      <c r="A46" s="1"/>
      <c r="B46" s="1"/>
      <c r="C46" s="1"/>
      <c r="D46" s="36"/>
      <c r="E46" s="36"/>
      <c r="F46" s="36"/>
      <c r="G46" s="36"/>
      <c r="H46" s="36"/>
      <c r="I46" s="36"/>
      <c r="J46" s="36"/>
      <c r="K46" s="36"/>
      <c r="L46" s="36"/>
      <c r="M46" s="36"/>
      <c r="N46" s="36"/>
      <c r="O46" s="36"/>
      <c r="P46" s="36"/>
    </row>
    <row r="47" spans="1:18" ht="12.75" customHeight="1" x14ac:dyDescent="0.25">
      <c r="A47" s="1"/>
      <c r="B47" s="1"/>
      <c r="C47" s="1"/>
      <c r="D47" s="36"/>
      <c r="E47" s="36"/>
      <c r="F47" s="93" t="str">
        <f>IF(F26=F45,"Statement Balances","Does Not Balance")</f>
        <v>Statement Balances</v>
      </c>
      <c r="G47" s="36"/>
      <c r="H47" s="36"/>
      <c r="I47" s="93" t="str">
        <f>IF(I26-I45=0,"Statement Balances","Does Not Balance")</f>
        <v>Statement Balances</v>
      </c>
      <c r="J47" s="36"/>
      <c r="K47" s="97"/>
      <c r="L47" s="36"/>
      <c r="M47" s="36"/>
      <c r="N47" s="36"/>
      <c r="O47" s="36"/>
      <c r="P47" s="36"/>
    </row>
    <row r="48" spans="1:18" ht="12.75" customHeight="1" x14ac:dyDescent="0.25">
      <c r="A48" s="1"/>
      <c r="B48" s="1"/>
      <c r="C48" s="1"/>
      <c r="D48" s="36"/>
      <c r="E48" s="36"/>
      <c r="F48" s="36"/>
      <c r="G48" s="36"/>
      <c r="H48" s="36"/>
      <c r="I48" s="36"/>
      <c r="J48" s="36"/>
      <c r="K48" s="36"/>
      <c r="L48" s="36"/>
      <c r="M48" s="36"/>
      <c r="N48" s="36"/>
      <c r="O48" s="36"/>
      <c r="P48" s="36"/>
    </row>
    <row r="49" spans="1:18" ht="12.75" customHeight="1" x14ac:dyDescent="0.25">
      <c r="A49" s="1"/>
      <c r="B49" s="1"/>
      <c r="C49" s="1"/>
      <c r="D49" s="36"/>
      <c r="E49" s="36"/>
      <c r="F49" s="51">
        <f>F45-F26</f>
        <v>0</v>
      </c>
      <c r="G49" s="36"/>
      <c r="H49" s="36"/>
      <c r="I49" s="51">
        <f>I45-I26</f>
        <v>0</v>
      </c>
      <c r="J49" s="36"/>
      <c r="K49" s="36"/>
      <c r="L49" s="92"/>
      <c r="M49" s="36"/>
      <c r="N49" s="36"/>
      <c r="O49" s="36"/>
      <c r="P49" s="36"/>
    </row>
    <row r="50" spans="1:18" ht="12.75" customHeight="1" x14ac:dyDescent="0.2"/>
    <row r="51" spans="1:18" ht="12.75" customHeight="1" x14ac:dyDescent="0.2"/>
    <row r="52" spans="1:18" ht="12.75" customHeight="1" x14ac:dyDescent="0.2">
      <c r="E52" s="12"/>
      <c r="F52" s="12"/>
      <c r="G52" s="12"/>
      <c r="H52" s="12"/>
      <c r="I52" s="12"/>
      <c r="J52" s="12"/>
      <c r="K52" s="12"/>
      <c r="L52" s="12"/>
      <c r="M52" s="12"/>
      <c r="N52" s="12"/>
      <c r="O52" s="12"/>
      <c r="P52" s="12"/>
      <c r="Q52" s="12"/>
      <c r="R52" s="12"/>
    </row>
    <row r="53" spans="1:18" ht="12.75" customHeight="1" x14ac:dyDescent="0.2">
      <c r="E53" s="12"/>
      <c r="F53" s="12"/>
      <c r="G53" s="12"/>
      <c r="H53" s="12"/>
      <c r="I53" s="12"/>
      <c r="J53" s="12"/>
      <c r="K53" s="12"/>
      <c r="L53" s="12"/>
      <c r="M53" s="12"/>
      <c r="N53" s="12"/>
      <c r="O53" s="12"/>
      <c r="P53" s="12"/>
      <c r="Q53" s="12"/>
      <c r="R53" s="12"/>
    </row>
    <row r="54" spans="1:18" ht="12.75" customHeight="1" x14ac:dyDescent="0.2">
      <c r="E54" s="12"/>
      <c r="F54" s="12"/>
      <c r="G54" s="12"/>
      <c r="H54" s="12"/>
      <c r="I54" s="12"/>
      <c r="J54" s="12"/>
      <c r="K54" s="12"/>
      <c r="L54" s="12"/>
      <c r="M54" s="12"/>
      <c r="N54" s="12"/>
      <c r="O54" s="12"/>
      <c r="P54" s="12"/>
      <c r="Q54" s="12"/>
      <c r="R54" s="12"/>
    </row>
    <row r="55" spans="1:18" ht="12.75" customHeight="1" x14ac:dyDescent="0.2">
      <c r="D55" s="7"/>
      <c r="E55" s="12"/>
      <c r="F55" s="12"/>
      <c r="G55" s="12"/>
      <c r="H55" s="12"/>
      <c r="I55" s="12"/>
      <c r="J55" s="12"/>
      <c r="K55" s="12"/>
      <c r="L55" s="12"/>
      <c r="M55" s="12"/>
      <c r="N55" s="12"/>
      <c r="O55" s="12"/>
      <c r="P55" s="12"/>
      <c r="Q55" s="12"/>
      <c r="R55" s="12"/>
    </row>
    <row r="56" spans="1:18" ht="12.75" customHeight="1" x14ac:dyDescent="0.2">
      <c r="D56" s="7"/>
      <c r="E56" s="12"/>
      <c r="F56" s="12"/>
      <c r="G56" s="12"/>
      <c r="H56" s="12"/>
      <c r="I56" s="12"/>
      <c r="J56" s="12"/>
      <c r="K56" s="12"/>
      <c r="L56" s="12"/>
      <c r="M56" s="12"/>
      <c r="N56" s="12"/>
      <c r="O56" s="12"/>
      <c r="P56" s="12"/>
      <c r="Q56" s="12"/>
      <c r="R56" s="12"/>
    </row>
    <row r="57" spans="1:18" ht="12.75" customHeight="1" x14ac:dyDescent="0.2">
      <c r="D57" s="7"/>
      <c r="E57" s="12"/>
      <c r="F57" s="12"/>
      <c r="G57" s="12"/>
      <c r="H57" s="12"/>
      <c r="I57" s="12"/>
      <c r="J57" s="12"/>
      <c r="K57" s="12"/>
      <c r="L57" s="12"/>
      <c r="M57" s="12"/>
      <c r="N57" s="12"/>
      <c r="O57" s="12"/>
      <c r="P57" s="12"/>
      <c r="Q57" s="12"/>
      <c r="R57" s="12"/>
    </row>
    <row r="58" spans="1:18" ht="12.75" customHeight="1" x14ac:dyDescent="0.2">
      <c r="D58" s="7"/>
      <c r="E58" s="12"/>
      <c r="F58" s="12"/>
      <c r="G58" s="12"/>
      <c r="H58" s="12"/>
      <c r="I58" s="12"/>
      <c r="J58" s="12"/>
      <c r="K58" s="12"/>
      <c r="L58" s="12"/>
      <c r="M58" s="12"/>
      <c r="N58" s="12"/>
      <c r="O58" s="12"/>
      <c r="P58" s="12"/>
      <c r="Q58" s="12"/>
      <c r="R58" s="12"/>
    </row>
    <row r="59" spans="1:18" ht="12.75" customHeight="1" x14ac:dyDescent="0.2">
      <c r="D59" s="7"/>
      <c r="E59" s="12"/>
      <c r="F59" s="12"/>
      <c r="G59" s="12"/>
      <c r="H59" s="12"/>
      <c r="I59" s="12"/>
      <c r="J59" s="12"/>
      <c r="K59" s="12"/>
      <c r="L59" s="12"/>
      <c r="M59" s="12"/>
      <c r="N59" s="12"/>
      <c r="O59" s="12"/>
      <c r="P59" s="12"/>
      <c r="Q59" s="12"/>
      <c r="R59" s="12"/>
    </row>
    <row r="60" spans="1:18" ht="12.75" customHeight="1" x14ac:dyDescent="0.2">
      <c r="E60" s="12"/>
      <c r="F60" s="12"/>
      <c r="G60" s="12"/>
      <c r="H60" s="12"/>
      <c r="I60" s="12"/>
      <c r="J60" s="12"/>
      <c r="K60" s="12"/>
      <c r="L60" s="12"/>
      <c r="M60" s="12"/>
      <c r="N60" s="12"/>
      <c r="O60" s="12"/>
      <c r="P60" s="12"/>
      <c r="Q60" s="12"/>
      <c r="R60" s="12"/>
    </row>
    <row r="61" spans="1:18" ht="12.75" customHeight="1" x14ac:dyDescent="0.2">
      <c r="E61" s="12"/>
      <c r="F61" s="12"/>
      <c r="G61" s="12"/>
      <c r="H61" s="12"/>
      <c r="I61" s="12"/>
      <c r="J61" s="12"/>
      <c r="K61" s="12"/>
      <c r="L61" s="12"/>
      <c r="M61" s="12"/>
      <c r="N61" s="12"/>
      <c r="O61" s="12"/>
      <c r="P61" s="12"/>
      <c r="Q61" s="12"/>
      <c r="R61" s="12"/>
    </row>
    <row r="62" spans="1:18" ht="12.75" customHeight="1" x14ac:dyDescent="0.2">
      <c r="E62" s="12"/>
      <c r="F62" s="12"/>
      <c r="G62" s="12"/>
      <c r="H62" s="12"/>
      <c r="I62" s="12"/>
      <c r="J62" s="12"/>
      <c r="K62" s="12"/>
      <c r="L62" s="12"/>
      <c r="M62" s="12"/>
      <c r="N62" s="12"/>
      <c r="O62" s="12"/>
      <c r="P62" s="12"/>
      <c r="Q62" s="12"/>
      <c r="R62" s="12"/>
    </row>
    <row r="63" spans="1:18" ht="12.75" customHeight="1" x14ac:dyDescent="0.2">
      <c r="E63" s="12"/>
      <c r="F63" s="12"/>
      <c r="G63" s="12"/>
      <c r="H63" s="12"/>
      <c r="I63" s="12"/>
      <c r="J63" s="12"/>
      <c r="K63" s="12"/>
      <c r="L63" s="12"/>
      <c r="M63" s="12"/>
      <c r="N63" s="12"/>
      <c r="O63" s="12"/>
      <c r="P63" s="12"/>
      <c r="Q63" s="12"/>
      <c r="R63" s="12"/>
    </row>
    <row r="64" spans="1: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sheetData>
  <phoneticPr fontId="4" type="noConversion"/>
  <pageMargins left="0.75" right="0.75" top="1" bottom="1" header="0.5" footer="0.5"/>
  <pageSetup scale="80" orientation="landscape" blackAndWhite="1" horizontalDpi="300" verticalDpi="300"/>
  <headerFooter>
    <oddHeader>&amp;R&amp;K000000&amp;A_x000D_&amp;D_x000D_&amp;T</oddHeader>
    <oddFooter>&amp;L&amp;F&amp;RPage &amp;P of &amp;N</oddFooter>
  </headerFooter>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00"/>
  <sheetViews>
    <sheetView showGridLines="0" zoomScale="90" zoomScaleNormal="90" zoomScalePageLayoutView="90" workbookViewId="0">
      <selection activeCell="F26" sqref="F26"/>
    </sheetView>
  </sheetViews>
  <sheetFormatPr defaultColWidth="8.875" defaultRowHeight="11.4" outlineLevelRow="1" x14ac:dyDescent="0.2"/>
  <cols>
    <col min="1" max="1" width="4.125" style="6" customWidth="1"/>
    <col min="2" max="3" width="3" style="6" customWidth="1"/>
    <col min="4" max="4" width="22.75" customWidth="1"/>
    <col min="5" max="5" width="2.875" customWidth="1"/>
    <col min="6" max="6" width="13.75" customWidth="1"/>
    <col min="7" max="7" width="8.875" customWidth="1"/>
    <col min="8" max="8" width="1.875" customWidth="1"/>
    <col min="9" max="9" width="13.75" customWidth="1"/>
    <col min="10" max="10" width="8.875" customWidth="1"/>
    <col min="11" max="11" width="1.875" customWidth="1"/>
    <col min="12" max="12" width="13.75" customWidth="1"/>
    <col min="13" max="13" width="8.875" customWidth="1"/>
    <col min="14" max="14" width="1.875" customWidth="1"/>
    <col min="15" max="15" width="13.75" customWidth="1"/>
    <col min="16" max="16" width="8.875" customWidth="1"/>
    <col min="17" max="17" width="1.875" customWidth="1"/>
    <col min="18" max="18" width="13.75" customWidth="1"/>
    <col min="19" max="19" width="8.875" customWidth="1"/>
    <col min="21" max="21" width="13.75" customWidth="1"/>
    <col min="22" max="22" width="10" bestFit="1" customWidth="1"/>
    <col min="23" max="23" width="2.75" customWidth="1"/>
    <col min="24" max="24" width="10" bestFit="1" customWidth="1"/>
    <col min="25" max="25" width="2.75" customWidth="1"/>
    <col min="26" max="26" width="10" bestFit="1" customWidth="1"/>
    <col min="27" max="27" width="2.75" customWidth="1"/>
    <col min="28" max="28" width="10" bestFit="1" customWidth="1"/>
    <col min="29" max="29" width="2.75" customWidth="1"/>
    <col min="30" max="30" width="10" bestFit="1" customWidth="1"/>
    <col min="34" max="34" width="2.75" customWidth="1"/>
    <col min="36" max="36" width="2.75" customWidth="1"/>
    <col min="38" max="38" width="2.75" customWidth="1"/>
    <col min="40" max="40" width="2.75" customWidth="1"/>
  </cols>
  <sheetData>
    <row r="1" spans="1:19" ht="15.6" x14ac:dyDescent="0.3">
      <c r="A1" s="5" t="str">
        <f>'1. Required Start-Up Funds'!A1</f>
        <v>SCORE Financial Template</v>
      </c>
      <c r="F1" s="321" t="str">
        <f>IF(F15=0,"NOT IN USE, IGNORE","")</f>
        <v>NOT IN USE, IGNORE</v>
      </c>
      <c r="I1" s="321" t="str">
        <f>IF(I15=0,"NOT IN USE, IGNORE","")</f>
        <v>NOT IN USE, IGNORE</v>
      </c>
      <c r="L1" s="321" t="str">
        <f>IF(L15=0,"NOT IN USE, IGNORE","")</f>
        <v>NOT IN USE, IGNORE</v>
      </c>
      <c r="O1" s="321" t="str">
        <f>IF(O15=0,"NOT IN USE, IGNORE","")</f>
        <v>NOT IN USE, IGNORE</v>
      </c>
      <c r="R1" s="321" t="str">
        <f>IF(R15=0,"NOT IN USE, IGNORE","")</f>
        <v>NOT IN USE, IGNORE</v>
      </c>
    </row>
    <row r="2" spans="1:19" ht="15.6" x14ac:dyDescent="0.3">
      <c r="A2" s="5" t="s">
        <v>156</v>
      </c>
      <c r="F2" s="321"/>
      <c r="I2" s="321"/>
      <c r="L2" s="321"/>
      <c r="O2" s="321"/>
      <c r="R2" s="321"/>
    </row>
    <row r="3" spans="1:19" ht="12.75" hidden="1" customHeight="1" x14ac:dyDescent="0.25">
      <c r="A3" s="1"/>
      <c r="B3" s="1"/>
      <c r="C3" s="1"/>
      <c r="D3" s="36"/>
      <c r="E3" s="36"/>
      <c r="F3" s="36"/>
      <c r="G3" s="36"/>
      <c r="H3" s="36"/>
      <c r="I3" s="36"/>
      <c r="J3" s="36"/>
      <c r="K3" s="36"/>
      <c r="L3" s="36"/>
      <c r="M3" s="36"/>
      <c r="N3" s="36"/>
      <c r="O3" s="36"/>
      <c r="P3" s="7"/>
      <c r="Q3" s="7"/>
      <c r="R3" s="7"/>
      <c r="S3" s="7"/>
    </row>
    <row r="4" spans="1:19" ht="12.75" hidden="1" customHeight="1" x14ac:dyDescent="0.25">
      <c r="A4" s="1"/>
      <c r="B4" s="1"/>
      <c r="C4" s="1"/>
      <c r="D4" s="36"/>
      <c r="E4" s="36"/>
      <c r="F4" s="36"/>
      <c r="G4" s="36"/>
      <c r="H4" s="36"/>
      <c r="I4" s="36"/>
      <c r="J4" s="36"/>
      <c r="K4" s="36"/>
      <c r="L4" s="36"/>
      <c r="M4" s="36"/>
      <c r="N4" s="36"/>
      <c r="O4" s="36"/>
      <c r="P4" s="7"/>
      <c r="Q4" s="7"/>
      <c r="R4" s="7"/>
      <c r="S4" s="7"/>
    </row>
    <row r="5" spans="1:19" ht="12.75" customHeight="1" x14ac:dyDescent="0.25">
      <c r="A5" s="1"/>
      <c r="B5" s="1"/>
      <c r="C5" s="1"/>
      <c r="D5" s="36"/>
      <c r="E5" s="36"/>
      <c r="F5" s="36"/>
      <c r="G5" s="36"/>
      <c r="H5" s="36"/>
      <c r="I5" s="36"/>
      <c r="J5" s="36"/>
      <c r="K5" s="36"/>
      <c r="L5" s="36"/>
      <c r="M5" s="36"/>
      <c r="N5" s="36"/>
      <c r="O5" s="36"/>
      <c r="P5" s="7"/>
      <c r="Q5" s="7"/>
      <c r="R5" s="7"/>
      <c r="S5" s="7"/>
    </row>
    <row r="6" spans="1:19" ht="12.75" customHeight="1" thickBot="1" x14ac:dyDescent="0.3">
      <c r="A6" s="1"/>
      <c r="B6" s="1"/>
      <c r="C6" s="1"/>
      <c r="D6" s="36"/>
      <c r="E6" s="88"/>
      <c r="F6" s="38" t="s">
        <v>43</v>
      </c>
      <c r="G6" s="89" t="s">
        <v>157</v>
      </c>
      <c r="H6" s="88"/>
      <c r="I6" s="38" t="s">
        <v>53</v>
      </c>
      <c r="J6" s="89" t="s">
        <v>157</v>
      </c>
      <c r="K6" s="88"/>
      <c r="L6" s="38" t="s">
        <v>44</v>
      </c>
      <c r="M6" s="89" t="s">
        <v>157</v>
      </c>
      <c r="N6" s="88"/>
      <c r="O6" s="38" t="s">
        <v>277</v>
      </c>
      <c r="P6" s="89" t="s">
        <v>157</v>
      </c>
      <c r="Q6" s="13"/>
      <c r="R6" s="38" t="s">
        <v>276</v>
      </c>
      <c r="S6" s="89" t="s">
        <v>157</v>
      </c>
    </row>
    <row r="7" spans="1:19" ht="12.75" customHeight="1" thickTop="1" x14ac:dyDescent="0.25">
      <c r="A7" s="90"/>
      <c r="B7" s="90"/>
      <c r="C7" s="90"/>
      <c r="D7" s="87"/>
      <c r="E7" s="87"/>
      <c r="F7" s="87"/>
      <c r="G7" s="98"/>
      <c r="H7" s="87"/>
      <c r="I7" s="87"/>
      <c r="J7" s="87"/>
      <c r="K7" s="87"/>
      <c r="L7" s="87"/>
      <c r="M7" s="87"/>
      <c r="N7" s="87"/>
      <c r="O7" s="87"/>
      <c r="P7" s="87"/>
      <c r="Q7" s="15"/>
      <c r="R7" s="87"/>
      <c r="S7" s="87"/>
    </row>
    <row r="8" spans="1:19" ht="12.75" hidden="1" customHeight="1" outlineLevel="1" x14ac:dyDescent="0.25">
      <c r="A8" s="90" t="str">
        <f>'7. Income Statement (1)'!A6</f>
        <v>Income</v>
      </c>
      <c r="B8" s="90"/>
      <c r="C8" s="90"/>
      <c r="D8" s="87"/>
      <c r="E8" s="87"/>
      <c r="F8" s="87"/>
      <c r="G8" s="98"/>
      <c r="H8" s="87"/>
      <c r="I8" s="87"/>
      <c r="J8" s="98"/>
      <c r="K8" s="87"/>
      <c r="L8" s="87"/>
      <c r="M8" s="98"/>
      <c r="N8" s="87"/>
      <c r="O8" s="87"/>
      <c r="P8" s="98"/>
      <c r="Q8" s="15"/>
      <c r="R8" s="87"/>
      <c r="S8" s="98"/>
    </row>
    <row r="9" spans="1:19" ht="12.75" hidden="1" customHeight="1" outlineLevel="1" x14ac:dyDescent="0.25">
      <c r="A9" s="90"/>
      <c r="B9" s="90" t="str">
        <f>'7. Income Statement (1)'!B7</f>
        <v>Product/Service A</v>
      </c>
      <c r="C9" s="90"/>
      <c r="D9" s="87"/>
      <c r="E9" s="87"/>
      <c r="F9" s="91">
        <f>'7. Income Statement (1)'!Q7</f>
        <v>0</v>
      </c>
      <c r="G9" s="98" t="str">
        <f t="shared" ref="G9:G14" si="0">IF(F9&gt;0,F9/F$15,"")</f>
        <v/>
      </c>
      <c r="H9" s="87"/>
      <c r="I9" s="91">
        <f>'10. Income Statement (2)'!Q7</f>
        <v>0</v>
      </c>
      <c r="J9" s="98" t="str">
        <f t="shared" ref="J9:J14" si="1">IF(I9&gt;0,I9/I$15,"")</f>
        <v/>
      </c>
      <c r="K9" s="87"/>
      <c r="L9" s="91">
        <f>'13. Income Statement (3)'!Q7</f>
        <v>0</v>
      </c>
      <c r="M9" s="98" t="str">
        <f t="shared" ref="M9:M14" si="2">IF(L9&gt;0,L9/L$15,"")</f>
        <v/>
      </c>
      <c r="N9" s="87"/>
      <c r="O9" s="44">
        <f>'16. Income Statement (4)'!Q7</f>
        <v>0</v>
      </c>
      <c r="P9" s="85" t="str">
        <f t="shared" ref="P9:P14" si="3">IF(O9&gt;0,O9/O$15,"")</f>
        <v/>
      </c>
      <c r="Q9" s="164"/>
      <c r="R9" s="44">
        <f>'19. Income Statement (5)'!Q7</f>
        <v>0</v>
      </c>
      <c r="S9" s="98" t="str">
        <f t="shared" ref="S9:S14" si="4">IF(R9&gt;0,R9/R$15,"")</f>
        <v/>
      </c>
    </row>
    <row r="10" spans="1:19" ht="12.75" hidden="1" customHeight="1" outlineLevel="1" x14ac:dyDescent="0.25">
      <c r="A10" s="90"/>
      <c r="B10" s="90" t="str">
        <f>'7. Income Statement (1)'!B8</f>
        <v>Product/Service B</v>
      </c>
      <c r="C10" s="90"/>
      <c r="D10" s="87"/>
      <c r="E10" s="87"/>
      <c r="F10" s="91">
        <f>'7. Income Statement (1)'!Q8</f>
        <v>0</v>
      </c>
      <c r="G10" s="98" t="str">
        <f t="shared" si="0"/>
        <v/>
      </c>
      <c r="H10" s="87"/>
      <c r="I10" s="91">
        <f>'10. Income Statement (2)'!Q8</f>
        <v>0</v>
      </c>
      <c r="J10" s="98" t="str">
        <f t="shared" si="1"/>
        <v/>
      </c>
      <c r="K10" s="87"/>
      <c r="L10" s="91">
        <f>'13. Income Statement (3)'!Q8</f>
        <v>0</v>
      </c>
      <c r="M10" s="98" t="str">
        <f t="shared" si="2"/>
        <v/>
      </c>
      <c r="N10" s="87"/>
      <c r="O10" s="44">
        <f>'16. Income Statement (4)'!Q8</f>
        <v>0</v>
      </c>
      <c r="P10" s="85" t="str">
        <f t="shared" si="3"/>
        <v/>
      </c>
      <c r="Q10" s="164"/>
      <c r="R10" s="44">
        <f>'19. Income Statement (5)'!Q8</f>
        <v>0</v>
      </c>
      <c r="S10" s="98" t="str">
        <f t="shared" si="4"/>
        <v/>
      </c>
    </row>
    <row r="11" spans="1:19" ht="12.75" hidden="1" customHeight="1" outlineLevel="1" x14ac:dyDescent="0.25">
      <c r="A11" s="90"/>
      <c r="B11" s="90" t="str">
        <f>'7. Income Statement (1)'!B9</f>
        <v/>
      </c>
      <c r="C11" s="90"/>
      <c r="D11" s="87"/>
      <c r="E11" s="87"/>
      <c r="F11" s="91">
        <f>'7. Income Statement (1)'!Q9</f>
        <v>0</v>
      </c>
      <c r="G11" s="98" t="str">
        <f t="shared" si="0"/>
        <v/>
      </c>
      <c r="H11" s="87"/>
      <c r="I11" s="91">
        <f>'10. Income Statement (2)'!Q9</f>
        <v>0</v>
      </c>
      <c r="J11" s="98" t="str">
        <f t="shared" si="1"/>
        <v/>
      </c>
      <c r="K11" s="87"/>
      <c r="L11" s="91">
        <f>'13. Income Statement (3)'!Q9</f>
        <v>0</v>
      </c>
      <c r="M11" s="98" t="str">
        <f t="shared" si="2"/>
        <v/>
      </c>
      <c r="N11" s="87"/>
      <c r="O11" s="44">
        <f>'16. Income Statement (4)'!Q9</f>
        <v>0</v>
      </c>
      <c r="P11" s="85" t="str">
        <f t="shared" si="3"/>
        <v/>
      </c>
      <c r="Q11" s="164"/>
      <c r="R11" s="44">
        <f>'19. Income Statement (5)'!Q9</f>
        <v>0</v>
      </c>
      <c r="S11" s="98" t="str">
        <f t="shared" si="4"/>
        <v/>
      </c>
    </row>
    <row r="12" spans="1:19" ht="12.75" hidden="1" customHeight="1" outlineLevel="1" x14ac:dyDescent="0.25">
      <c r="A12" s="90"/>
      <c r="B12" s="90" t="str">
        <f>'7. Income Statement (1)'!B10</f>
        <v/>
      </c>
      <c r="C12" s="90"/>
      <c r="D12" s="87"/>
      <c r="E12" s="87"/>
      <c r="F12" s="91">
        <f>'7. Income Statement (1)'!Q10</f>
        <v>0</v>
      </c>
      <c r="G12" s="98" t="str">
        <f t="shared" si="0"/>
        <v/>
      </c>
      <c r="H12" s="87"/>
      <c r="I12" s="91">
        <f>'10. Income Statement (2)'!Q10</f>
        <v>0</v>
      </c>
      <c r="J12" s="98" t="str">
        <f t="shared" si="1"/>
        <v/>
      </c>
      <c r="K12" s="87"/>
      <c r="L12" s="91">
        <f>'13. Income Statement (3)'!Q10</f>
        <v>0</v>
      </c>
      <c r="M12" s="98" t="str">
        <f t="shared" si="2"/>
        <v/>
      </c>
      <c r="N12" s="87"/>
      <c r="O12" s="44">
        <f>'16. Income Statement (4)'!Q10</f>
        <v>0</v>
      </c>
      <c r="P12" s="85" t="str">
        <f t="shared" si="3"/>
        <v/>
      </c>
      <c r="Q12" s="164"/>
      <c r="R12" s="44">
        <f>'19. Income Statement (5)'!Q10</f>
        <v>0</v>
      </c>
      <c r="S12" s="98" t="str">
        <f t="shared" si="4"/>
        <v/>
      </c>
    </row>
    <row r="13" spans="1:19" ht="12.75" hidden="1" customHeight="1" outlineLevel="1" x14ac:dyDescent="0.25">
      <c r="A13" s="90"/>
      <c r="B13" s="90" t="str">
        <f>'7. Income Statement (1)'!B11</f>
        <v/>
      </c>
      <c r="C13" s="90"/>
      <c r="D13" s="87"/>
      <c r="E13" s="87"/>
      <c r="F13" s="91">
        <f>'7. Income Statement (1)'!Q11</f>
        <v>0</v>
      </c>
      <c r="G13" s="98" t="str">
        <f t="shared" si="0"/>
        <v/>
      </c>
      <c r="H13" s="87"/>
      <c r="I13" s="91">
        <f>'10. Income Statement (2)'!Q11</f>
        <v>0</v>
      </c>
      <c r="J13" s="98" t="str">
        <f t="shared" si="1"/>
        <v/>
      </c>
      <c r="K13" s="87"/>
      <c r="L13" s="91">
        <f>'13. Income Statement (3)'!Q11</f>
        <v>0</v>
      </c>
      <c r="M13" s="98" t="str">
        <f t="shared" si="2"/>
        <v/>
      </c>
      <c r="N13" s="87"/>
      <c r="O13" s="44">
        <f>'16. Income Statement (4)'!Q11</f>
        <v>0</v>
      </c>
      <c r="P13" s="85" t="str">
        <f t="shared" si="3"/>
        <v/>
      </c>
      <c r="Q13" s="164"/>
      <c r="R13" s="44">
        <f>'19. Income Statement (5)'!Q11</f>
        <v>0</v>
      </c>
      <c r="S13" s="98" t="str">
        <f t="shared" si="4"/>
        <v/>
      </c>
    </row>
    <row r="14" spans="1:19" ht="12.75" hidden="1" customHeight="1" outlineLevel="1" thickBot="1" x14ac:dyDescent="0.3">
      <c r="A14" s="90"/>
      <c r="B14" s="90" t="str">
        <f>'7. Income Statement (1)'!B12</f>
        <v/>
      </c>
      <c r="C14" s="90"/>
      <c r="D14" s="87"/>
      <c r="E14" s="87"/>
      <c r="F14" s="47">
        <f>'7. Income Statement (1)'!Q12</f>
        <v>0</v>
      </c>
      <c r="G14" s="98" t="str">
        <f t="shared" si="0"/>
        <v/>
      </c>
      <c r="H14" s="87"/>
      <c r="I14" s="47">
        <f>'10. Income Statement (2)'!Q12</f>
        <v>0</v>
      </c>
      <c r="J14" s="98" t="str">
        <f t="shared" si="1"/>
        <v/>
      </c>
      <c r="K14" s="87"/>
      <c r="L14" s="47">
        <f>'13. Income Statement (3)'!Q12</f>
        <v>0</v>
      </c>
      <c r="M14" s="98" t="str">
        <f t="shared" si="2"/>
        <v/>
      </c>
      <c r="N14" s="87"/>
      <c r="O14" s="57">
        <f>'16. Income Statement (4)'!Q12</f>
        <v>0</v>
      </c>
      <c r="P14" s="85" t="str">
        <f t="shared" si="3"/>
        <v/>
      </c>
      <c r="Q14" s="164"/>
      <c r="R14" s="57">
        <f>'19. Income Statement (5)'!Q12</f>
        <v>0</v>
      </c>
      <c r="S14" s="98" t="str">
        <f t="shared" si="4"/>
        <v/>
      </c>
    </row>
    <row r="15" spans="1:19" ht="12.75" customHeight="1" collapsed="1" x14ac:dyDescent="0.25">
      <c r="A15" s="90" t="str">
        <f>'7. Income Statement (1)'!A13</f>
        <v>Total Income</v>
      </c>
      <c r="B15" s="90"/>
      <c r="C15" s="90"/>
      <c r="D15" s="87"/>
      <c r="E15" s="87"/>
      <c r="F15" s="91">
        <f>'7. Income Statement (1)'!Q13</f>
        <v>0</v>
      </c>
      <c r="G15" s="98">
        <v>1</v>
      </c>
      <c r="H15" s="87"/>
      <c r="I15" s="92">
        <f>SUM(I9:I14)</f>
        <v>0</v>
      </c>
      <c r="J15" s="98">
        <v>1</v>
      </c>
      <c r="K15" s="87"/>
      <c r="L15" s="92">
        <f>SUM(L9:L14)</f>
        <v>0</v>
      </c>
      <c r="M15" s="98">
        <v>1</v>
      </c>
      <c r="N15" s="87"/>
      <c r="O15" s="52">
        <f>SUM(O9:O14)</f>
        <v>0</v>
      </c>
      <c r="P15" s="85">
        <v>1</v>
      </c>
      <c r="Q15" s="164"/>
      <c r="R15" s="52">
        <f>SUM(R9:R14)</f>
        <v>0</v>
      </c>
      <c r="S15" s="98">
        <v>1</v>
      </c>
    </row>
    <row r="16" spans="1:19" ht="12.75" customHeight="1" x14ac:dyDescent="0.25">
      <c r="A16" s="90"/>
      <c r="B16" s="90"/>
      <c r="C16" s="90"/>
      <c r="D16" s="87"/>
      <c r="E16" s="87"/>
      <c r="F16" s="87"/>
      <c r="G16" s="98"/>
      <c r="H16" s="87"/>
      <c r="I16" s="87"/>
      <c r="J16" s="98"/>
      <c r="K16" s="87"/>
      <c r="L16" s="87"/>
      <c r="M16" s="98"/>
      <c r="N16" s="87"/>
      <c r="O16" s="41"/>
      <c r="P16" s="85"/>
      <c r="Q16" s="164"/>
      <c r="R16" s="41"/>
      <c r="S16" s="98"/>
    </row>
    <row r="17" spans="1:19" ht="12.75" hidden="1" customHeight="1" outlineLevel="1" x14ac:dyDescent="0.25">
      <c r="A17" s="90" t="str">
        <f>'7. Income Statement (1)'!A15</f>
        <v>Cost of Sales</v>
      </c>
      <c r="B17" s="90"/>
      <c r="C17" s="90"/>
      <c r="D17" s="87"/>
      <c r="E17" s="91"/>
      <c r="F17" s="91"/>
      <c r="G17" s="98"/>
      <c r="H17" s="91"/>
      <c r="I17" s="91"/>
      <c r="J17" s="98"/>
      <c r="K17" s="91"/>
      <c r="L17" s="91"/>
      <c r="M17" s="98"/>
      <c r="N17" s="91"/>
      <c r="O17" s="44"/>
      <c r="P17" s="85"/>
      <c r="Q17" s="165"/>
      <c r="R17" s="44"/>
      <c r="S17" s="98"/>
    </row>
    <row r="18" spans="1:19" ht="12.75" hidden="1" customHeight="1" outlineLevel="1" x14ac:dyDescent="0.25">
      <c r="A18" s="90"/>
      <c r="B18" s="90" t="str">
        <f>'7. Income Statement (1)'!B16</f>
        <v>Product/Service A</v>
      </c>
      <c r="C18" s="90"/>
      <c r="D18" s="87"/>
      <c r="E18" s="91"/>
      <c r="F18" s="91">
        <f>'7. Income Statement (1)'!Q16</f>
        <v>0</v>
      </c>
      <c r="G18" s="98" t="str">
        <f t="shared" ref="G18:G23" si="5">IF(F18&gt;0,F18/F9,"")</f>
        <v/>
      </c>
      <c r="H18" s="91"/>
      <c r="I18" s="91">
        <f>'10. Income Statement (2)'!Q16</f>
        <v>0</v>
      </c>
      <c r="J18" s="98" t="str">
        <f t="shared" ref="J18:J23" si="6">IF(I18&gt;0,I18/I9,"")</f>
        <v/>
      </c>
      <c r="K18" s="91"/>
      <c r="L18" s="91">
        <f>'13. Income Statement (3)'!Q16</f>
        <v>0</v>
      </c>
      <c r="M18" s="98" t="str">
        <f t="shared" ref="M18:M23" si="7">IF(L18&gt;0,L18/L9,"")</f>
        <v/>
      </c>
      <c r="N18" s="91"/>
      <c r="O18" s="44">
        <f>'16. Income Statement (4)'!Q16</f>
        <v>0</v>
      </c>
      <c r="P18" s="85" t="str">
        <f t="shared" ref="P18:P23" si="8">IF(O18&gt;0,O18/O9,"")</f>
        <v/>
      </c>
      <c r="Q18" s="165"/>
      <c r="R18" s="44">
        <f>'19. Income Statement (5)'!Q16</f>
        <v>0</v>
      </c>
      <c r="S18" s="98" t="str">
        <f t="shared" ref="S18:S23" si="9">IF(R18&gt;0,R18/R9,"")</f>
        <v/>
      </c>
    </row>
    <row r="19" spans="1:19" ht="12.75" hidden="1" customHeight="1" outlineLevel="1" x14ac:dyDescent="0.25">
      <c r="A19" s="90"/>
      <c r="B19" s="90" t="str">
        <f>'7. Income Statement (1)'!B17</f>
        <v>Product/Service B</v>
      </c>
      <c r="C19" s="90"/>
      <c r="D19" s="87"/>
      <c r="E19" s="92"/>
      <c r="F19" s="91">
        <f>'7. Income Statement (1)'!Q17</f>
        <v>0</v>
      </c>
      <c r="G19" s="98" t="str">
        <f t="shared" si="5"/>
        <v/>
      </c>
      <c r="H19" s="92"/>
      <c r="I19" s="91">
        <f>'10. Income Statement (2)'!Q17</f>
        <v>0</v>
      </c>
      <c r="J19" s="98" t="str">
        <f t="shared" si="6"/>
        <v/>
      </c>
      <c r="K19" s="92"/>
      <c r="L19" s="91">
        <f>'13. Income Statement (3)'!Q17</f>
        <v>0</v>
      </c>
      <c r="M19" s="98" t="str">
        <f t="shared" si="7"/>
        <v/>
      </c>
      <c r="N19" s="92"/>
      <c r="O19" s="44">
        <f>'16. Income Statement (4)'!Q17</f>
        <v>0</v>
      </c>
      <c r="P19" s="85" t="str">
        <f t="shared" si="8"/>
        <v/>
      </c>
      <c r="Q19" s="166"/>
      <c r="R19" s="44">
        <f>'19. Income Statement (5)'!Q17</f>
        <v>0</v>
      </c>
      <c r="S19" s="98" t="str">
        <f t="shared" si="9"/>
        <v/>
      </c>
    </row>
    <row r="20" spans="1:19" ht="12.75" hidden="1" customHeight="1" outlineLevel="1" x14ac:dyDescent="0.25">
      <c r="A20" s="90"/>
      <c r="B20" s="90" t="str">
        <f>'7. Income Statement (1)'!B18</f>
        <v/>
      </c>
      <c r="C20" s="90"/>
      <c r="D20" s="87"/>
      <c r="E20" s="92"/>
      <c r="F20" s="91">
        <f>'7. Income Statement (1)'!Q18</f>
        <v>0</v>
      </c>
      <c r="G20" s="98" t="str">
        <f t="shared" si="5"/>
        <v/>
      </c>
      <c r="H20" s="92"/>
      <c r="I20" s="91">
        <f>'10. Income Statement (2)'!Q18</f>
        <v>0</v>
      </c>
      <c r="J20" s="98" t="str">
        <f t="shared" si="6"/>
        <v/>
      </c>
      <c r="K20" s="92"/>
      <c r="L20" s="91">
        <f>'13. Income Statement (3)'!Q18</f>
        <v>0</v>
      </c>
      <c r="M20" s="98" t="str">
        <f t="shared" si="7"/>
        <v/>
      </c>
      <c r="N20" s="92"/>
      <c r="O20" s="44">
        <f>'16. Income Statement (4)'!Q18</f>
        <v>0</v>
      </c>
      <c r="P20" s="85" t="str">
        <f t="shared" si="8"/>
        <v/>
      </c>
      <c r="Q20" s="166"/>
      <c r="R20" s="44">
        <f>'19. Income Statement (5)'!Q18</f>
        <v>0</v>
      </c>
      <c r="S20" s="98" t="str">
        <f t="shared" si="9"/>
        <v/>
      </c>
    </row>
    <row r="21" spans="1:19" ht="12.75" hidden="1" customHeight="1" outlineLevel="1" x14ac:dyDescent="0.25">
      <c r="A21" s="90"/>
      <c r="B21" s="90" t="str">
        <f>'7. Income Statement (1)'!B19</f>
        <v/>
      </c>
      <c r="C21" s="90"/>
      <c r="D21" s="87"/>
      <c r="E21" s="92"/>
      <c r="F21" s="91">
        <f>'7. Income Statement (1)'!Q19</f>
        <v>0</v>
      </c>
      <c r="G21" s="98" t="str">
        <f t="shared" si="5"/>
        <v/>
      </c>
      <c r="H21" s="92"/>
      <c r="I21" s="91">
        <f>'10. Income Statement (2)'!Q19</f>
        <v>0</v>
      </c>
      <c r="J21" s="98" t="str">
        <f t="shared" si="6"/>
        <v/>
      </c>
      <c r="K21" s="92"/>
      <c r="L21" s="91">
        <f>'13. Income Statement (3)'!Q19</f>
        <v>0</v>
      </c>
      <c r="M21" s="98" t="str">
        <f t="shared" si="7"/>
        <v/>
      </c>
      <c r="N21" s="92"/>
      <c r="O21" s="44">
        <f>'16. Income Statement (4)'!Q19</f>
        <v>0</v>
      </c>
      <c r="P21" s="85" t="str">
        <f t="shared" si="8"/>
        <v/>
      </c>
      <c r="Q21" s="166"/>
      <c r="R21" s="44">
        <f>'19. Income Statement (5)'!Q19</f>
        <v>0</v>
      </c>
      <c r="S21" s="98" t="str">
        <f t="shared" si="9"/>
        <v/>
      </c>
    </row>
    <row r="22" spans="1:19" ht="12.75" hidden="1" customHeight="1" outlineLevel="1" x14ac:dyDescent="0.25">
      <c r="A22" s="90"/>
      <c r="B22" s="90" t="str">
        <f>'7. Income Statement (1)'!B20</f>
        <v/>
      </c>
      <c r="C22" s="90"/>
      <c r="D22" s="87"/>
      <c r="E22" s="92"/>
      <c r="F22" s="91">
        <f>'7. Income Statement (1)'!Q20</f>
        <v>0</v>
      </c>
      <c r="G22" s="98" t="str">
        <f t="shared" si="5"/>
        <v/>
      </c>
      <c r="H22" s="92"/>
      <c r="I22" s="91">
        <f>'10. Income Statement (2)'!Q20</f>
        <v>0</v>
      </c>
      <c r="J22" s="98" t="str">
        <f t="shared" si="6"/>
        <v/>
      </c>
      <c r="K22" s="92"/>
      <c r="L22" s="91">
        <f>'13. Income Statement (3)'!Q20</f>
        <v>0</v>
      </c>
      <c r="M22" s="98" t="str">
        <f t="shared" si="7"/>
        <v/>
      </c>
      <c r="N22" s="92"/>
      <c r="O22" s="44">
        <f>'16. Income Statement (4)'!Q20</f>
        <v>0</v>
      </c>
      <c r="P22" s="85" t="str">
        <f t="shared" si="8"/>
        <v/>
      </c>
      <c r="Q22" s="166"/>
      <c r="R22" s="44">
        <f>'19. Income Statement (5)'!Q20</f>
        <v>0</v>
      </c>
      <c r="S22" s="98" t="str">
        <f t="shared" si="9"/>
        <v/>
      </c>
    </row>
    <row r="23" spans="1:19" ht="12.75" hidden="1" customHeight="1" outlineLevel="1" thickBot="1" x14ac:dyDescent="0.3">
      <c r="A23" s="90"/>
      <c r="B23" s="90" t="str">
        <f>'7. Income Statement (1)'!B21</f>
        <v/>
      </c>
      <c r="C23" s="90"/>
      <c r="D23" s="87"/>
      <c r="E23" s="91"/>
      <c r="F23" s="47">
        <f>'7. Income Statement (1)'!Q21</f>
        <v>0</v>
      </c>
      <c r="G23" s="98" t="str">
        <f t="shared" si="5"/>
        <v/>
      </c>
      <c r="H23" s="91"/>
      <c r="I23" s="47">
        <f>'10. Income Statement (2)'!Q21</f>
        <v>0</v>
      </c>
      <c r="J23" s="98" t="str">
        <f t="shared" si="6"/>
        <v/>
      </c>
      <c r="K23" s="91"/>
      <c r="L23" s="47">
        <f>'13. Income Statement (3)'!Q21</f>
        <v>0</v>
      </c>
      <c r="M23" s="98" t="str">
        <f t="shared" si="7"/>
        <v/>
      </c>
      <c r="N23" s="91"/>
      <c r="O23" s="57">
        <f>'16. Income Statement (4)'!Q21</f>
        <v>0</v>
      </c>
      <c r="P23" s="85" t="str">
        <f t="shared" si="8"/>
        <v/>
      </c>
      <c r="Q23" s="165"/>
      <c r="R23" s="57">
        <f>'19. Income Statement (5)'!Q21</f>
        <v>0</v>
      </c>
      <c r="S23" s="98" t="str">
        <f t="shared" si="9"/>
        <v/>
      </c>
    </row>
    <row r="24" spans="1:19" ht="12.75" customHeight="1" collapsed="1" x14ac:dyDescent="0.25">
      <c r="A24" s="90" t="str">
        <f>'7. Income Statement (1)'!A22</f>
        <v>Total Cost of Sales</v>
      </c>
      <c r="B24" s="90"/>
      <c r="C24" s="90"/>
      <c r="D24" s="87"/>
      <c r="E24" s="91"/>
      <c r="F24" s="91">
        <f>SUM(F18:F23)</f>
        <v>0</v>
      </c>
      <c r="G24" s="98">
        <f>IF(F24=0,0,F24/F15)</f>
        <v>0</v>
      </c>
      <c r="H24" s="91"/>
      <c r="I24" s="91">
        <f>SUM(I18:I23)</f>
        <v>0</v>
      </c>
      <c r="J24" s="98">
        <f>IF(I24=0,0,I24/I15)</f>
        <v>0</v>
      </c>
      <c r="K24" s="91"/>
      <c r="L24" s="91">
        <f>SUM(L18:L23)</f>
        <v>0</v>
      </c>
      <c r="M24" s="98">
        <f>IF(L24=0,0,L24/L15)</f>
        <v>0</v>
      </c>
      <c r="N24" s="91"/>
      <c r="O24" s="44">
        <f>SUM(O18:O23)</f>
        <v>0</v>
      </c>
      <c r="P24" s="85">
        <f>IF(O24=0,0,O24/O15)</f>
        <v>0</v>
      </c>
      <c r="Q24" s="165"/>
      <c r="R24" s="44">
        <f>SUM(R18:R23)</f>
        <v>0</v>
      </c>
      <c r="S24" s="98">
        <f>IF(R24=0,0,R24/R15)</f>
        <v>0</v>
      </c>
    </row>
    <row r="25" spans="1:19" ht="12.75" customHeight="1" x14ac:dyDescent="0.25">
      <c r="A25" s="90"/>
      <c r="B25" s="90"/>
      <c r="C25" s="90"/>
      <c r="D25" s="87"/>
      <c r="E25" s="92"/>
      <c r="F25" s="92"/>
      <c r="G25" s="98"/>
      <c r="H25" s="92"/>
      <c r="I25" s="92"/>
      <c r="J25" s="98"/>
      <c r="K25" s="92"/>
      <c r="L25" s="92"/>
      <c r="M25" s="98"/>
      <c r="N25" s="92"/>
      <c r="O25" s="52"/>
      <c r="P25" s="85"/>
      <c r="Q25" s="166"/>
      <c r="R25" s="52"/>
      <c r="S25" s="98"/>
    </row>
    <row r="26" spans="1:19" ht="12.75" customHeight="1" thickBot="1" x14ac:dyDescent="0.3">
      <c r="A26" s="90" t="str">
        <f>'7. Income Statement (1)'!A24</f>
        <v>Gross Margin</v>
      </c>
      <c r="B26" s="90"/>
      <c r="C26" s="90"/>
      <c r="D26" s="87"/>
      <c r="E26" s="92"/>
      <c r="F26" s="94">
        <f>'7. Income Statement (1)'!Q24</f>
        <v>0</v>
      </c>
      <c r="G26" s="98">
        <f>IF(F26=0,0,F26/F15)</f>
        <v>0</v>
      </c>
      <c r="H26" s="92"/>
      <c r="I26" s="94">
        <f>'10. Income Statement (2)'!Q24</f>
        <v>0</v>
      </c>
      <c r="J26" s="98">
        <f>IF(I26=0,0,I26/I15)</f>
        <v>0</v>
      </c>
      <c r="K26" s="92"/>
      <c r="L26" s="94">
        <f>'13. Income Statement (3)'!Q24</f>
        <v>0</v>
      </c>
      <c r="M26" s="98">
        <f>IF(L26=0,0,L26/L15)</f>
        <v>0</v>
      </c>
      <c r="N26" s="92"/>
      <c r="O26" s="167">
        <f>'16. Income Statement (4)'!Q24</f>
        <v>0</v>
      </c>
      <c r="P26" s="85">
        <f>IF(O26=0,0,O26/O15)</f>
        <v>0</v>
      </c>
      <c r="Q26" s="166"/>
      <c r="R26" s="167">
        <f>'19. Income Statement (5)'!Q24</f>
        <v>0</v>
      </c>
      <c r="S26" s="98">
        <f>IF(R26=0,0,R26/R15)</f>
        <v>0</v>
      </c>
    </row>
    <row r="27" spans="1:19" ht="12.75" customHeight="1" x14ac:dyDescent="0.25">
      <c r="A27" s="90"/>
      <c r="B27" s="90"/>
      <c r="C27" s="90"/>
      <c r="D27" s="87"/>
      <c r="E27" s="92"/>
      <c r="F27" s="92"/>
      <c r="G27" s="98"/>
      <c r="H27" s="92"/>
      <c r="I27" s="92"/>
      <c r="J27" s="98"/>
      <c r="K27" s="92"/>
      <c r="L27" s="92"/>
      <c r="M27" s="98"/>
      <c r="N27" s="92"/>
      <c r="O27" s="52"/>
      <c r="P27" s="85"/>
      <c r="Q27" s="166"/>
      <c r="R27" s="52"/>
      <c r="S27" s="98"/>
    </row>
    <row r="28" spans="1:19" ht="12.75" hidden="1" customHeight="1" outlineLevel="1" x14ac:dyDescent="0.25">
      <c r="A28" s="90" t="str">
        <f>'7. Income Statement (1)'!A26</f>
        <v>Salaries and Wages</v>
      </c>
      <c r="B28" s="90"/>
      <c r="C28" s="90"/>
      <c r="D28" s="87"/>
      <c r="E28" s="91"/>
      <c r="F28" s="91"/>
      <c r="G28" s="98"/>
      <c r="H28" s="91"/>
      <c r="I28" s="91"/>
      <c r="J28" s="98"/>
      <c r="K28" s="91"/>
      <c r="L28" s="91"/>
      <c r="M28" s="98"/>
      <c r="N28" s="91"/>
      <c r="O28" s="44"/>
      <c r="P28" s="85"/>
      <c r="Q28" s="165"/>
      <c r="R28" s="44"/>
      <c r="S28" s="98"/>
    </row>
    <row r="29" spans="1:19" ht="12.75" hidden="1" customHeight="1" outlineLevel="1" x14ac:dyDescent="0.25">
      <c r="A29" s="90"/>
      <c r="B29" s="90" t="str">
        <f>'7. Income Statement (1)'!B27</f>
        <v>Owner's Compensation</v>
      </c>
      <c r="C29" s="90"/>
      <c r="D29" s="87"/>
      <c r="E29" s="91"/>
      <c r="F29" s="91">
        <f>'7. Income Statement (1)'!Q27</f>
        <v>0</v>
      </c>
      <c r="G29" s="98"/>
      <c r="H29" s="91"/>
      <c r="I29" s="91">
        <f>'10. Income Statement (2)'!Q27</f>
        <v>0</v>
      </c>
      <c r="J29" s="98"/>
      <c r="K29" s="91"/>
      <c r="L29" s="91">
        <f>'13. Income Statement (3)'!Q27</f>
        <v>0</v>
      </c>
      <c r="M29" s="98"/>
      <c r="N29" s="91"/>
      <c r="O29" s="44">
        <f>'16. Income Statement (4)'!Q27</f>
        <v>0</v>
      </c>
      <c r="P29" s="85"/>
      <c r="Q29" s="165"/>
      <c r="R29" s="44">
        <f>'19. Income Statement (5)'!Q27</f>
        <v>0</v>
      </c>
      <c r="S29" s="98"/>
    </row>
    <row r="30" spans="1:19" ht="12.75" hidden="1" customHeight="1" outlineLevel="1" x14ac:dyDescent="0.25">
      <c r="A30" s="90"/>
      <c r="B30" s="90" t="str">
        <f>'7. Income Statement (1)'!B28</f>
        <v>Salaries</v>
      </c>
      <c r="C30" s="90"/>
      <c r="D30" s="87"/>
      <c r="E30" s="92"/>
      <c r="F30" s="91">
        <f>'7. Income Statement (1)'!Q28</f>
        <v>0</v>
      </c>
      <c r="G30" s="98"/>
      <c r="H30" s="92"/>
      <c r="I30" s="91">
        <f>'10. Income Statement (2)'!Q28</f>
        <v>0</v>
      </c>
      <c r="J30" s="98"/>
      <c r="K30" s="92"/>
      <c r="L30" s="91">
        <f>'13. Income Statement (3)'!Q28</f>
        <v>0</v>
      </c>
      <c r="M30" s="98"/>
      <c r="N30" s="92"/>
      <c r="O30" s="44">
        <f>'16. Income Statement (4)'!Q28</f>
        <v>0</v>
      </c>
      <c r="P30" s="85"/>
      <c r="Q30" s="166"/>
      <c r="R30" s="44">
        <f>'19. Income Statement (5)'!Q28</f>
        <v>0</v>
      </c>
      <c r="S30" s="98"/>
    </row>
    <row r="31" spans="1:19" ht="12.75" hidden="1" customHeight="1" outlineLevel="1" x14ac:dyDescent="0.25">
      <c r="A31" s="90"/>
      <c r="B31" s="90" t="str">
        <f>'7. Income Statement (1)'!B29</f>
        <v>Full-Time Employees</v>
      </c>
      <c r="C31" s="90"/>
      <c r="D31" s="87"/>
      <c r="E31" s="87"/>
      <c r="F31" s="91">
        <f>'7. Income Statement (1)'!Q29</f>
        <v>0</v>
      </c>
      <c r="G31" s="98"/>
      <c r="H31" s="87"/>
      <c r="I31" s="91">
        <f>'10. Income Statement (2)'!Q29</f>
        <v>0</v>
      </c>
      <c r="J31" s="98"/>
      <c r="K31" s="87"/>
      <c r="L31" s="91">
        <f>'13. Income Statement (3)'!Q29</f>
        <v>0</v>
      </c>
      <c r="M31" s="98"/>
      <c r="N31" s="87"/>
      <c r="O31" s="44">
        <f>'16. Income Statement (4)'!Q29</f>
        <v>0</v>
      </c>
      <c r="P31" s="85"/>
      <c r="Q31" s="164"/>
      <c r="R31" s="44">
        <f>'19. Income Statement (5)'!Q29</f>
        <v>0</v>
      </c>
      <c r="S31" s="98"/>
    </row>
    <row r="32" spans="1:19" ht="12.75" hidden="1" customHeight="1" outlineLevel="1" x14ac:dyDescent="0.25">
      <c r="A32" s="90"/>
      <c r="B32" s="90" t="str">
        <f>'7. Income Statement (1)'!B30</f>
        <v>Part-Time Employees</v>
      </c>
      <c r="C32" s="90"/>
      <c r="D32" s="87"/>
      <c r="E32" s="87"/>
      <c r="F32" s="91">
        <f>'7. Income Statement (1)'!Q30</f>
        <v>0</v>
      </c>
      <c r="G32" s="98"/>
      <c r="H32" s="87"/>
      <c r="I32" s="91">
        <f>'10. Income Statement (2)'!Q30</f>
        <v>0</v>
      </c>
      <c r="J32" s="98"/>
      <c r="K32" s="87"/>
      <c r="L32" s="91">
        <f>'13. Income Statement (3)'!Q30</f>
        <v>0</v>
      </c>
      <c r="M32" s="98"/>
      <c r="N32" s="87"/>
      <c r="O32" s="44">
        <f>'16. Income Statement (4)'!Q30</f>
        <v>0</v>
      </c>
      <c r="P32" s="85"/>
      <c r="Q32" s="164"/>
      <c r="R32" s="44">
        <f>'19. Income Statement (5)'!Q30</f>
        <v>0</v>
      </c>
      <c r="S32" s="98"/>
    </row>
    <row r="33" spans="1:19" ht="12.75" hidden="1" customHeight="1" outlineLevel="1" x14ac:dyDescent="0.25">
      <c r="A33" s="90"/>
      <c r="B33" s="90" t="str">
        <f>'7. Income Statement (1)'!B31</f>
        <v>Independent Contractors</v>
      </c>
      <c r="C33" s="90"/>
      <c r="D33" s="87"/>
      <c r="E33" s="87"/>
      <c r="F33" s="91">
        <f>'7. Income Statement (1)'!Q31</f>
        <v>0</v>
      </c>
      <c r="G33" s="98"/>
      <c r="H33" s="87"/>
      <c r="I33" s="91">
        <f>'10. Income Statement (2)'!Q31</f>
        <v>0</v>
      </c>
      <c r="J33" s="98"/>
      <c r="K33" s="87"/>
      <c r="L33" s="91">
        <f>'13. Income Statement (3)'!Q31</f>
        <v>0</v>
      </c>
      <c r="M33" s="98"/>
      <c r="N33" s="87"/>
      <c r="O33" s="44">
        <f>'16. Income Statement (4)'!Q31</f>
        <v>0</v>
      </c>
      <c r="P33" s="85"/>
      <c r="Q33" s="164"/>
      <c r="R33" s="44">
        <f>'19. Income Statement (5)'!Q31</f>
        <v>0</v>
      </c>
      <c r="S33" s="98"/>
    </row>
    <row r="34" spans="1:19" ht="12.75" hidden="1" customHeight="1" outlineLevel="1" thickBot="1" x14ac:dyDescent="0.3">
      <c r="A34" s="90"/>
      <c r="B34" s="90" t="str">
        <f>'7. Income Statement (1)'!B32</f>
        <v>Payroll Taxes and Benefits</v>
      </c>
      <c r="C34" s="90"/>
      <c r="D34" s="87"/>
      <c r="E34" s="87"/>
      <c r="F34" s="47">
        <f>'7. Income Statement (1)'!Q32</f>
        <v>0</v>
      </c>
      <c r="G34" s="98"/>
      <c r="H34" s="87"/>
      <c r="I34" s="47">
        <f>'10. Income Statement (2)'!Q32</f>
        <v>0</v>
      </c>
      <c r="J34" s="98"/>
      <c r="K34" s="87"/>
      <c r="L34" s="47">
        <f>'13. Income Statement (3)'!Q32</f>
        <v>0</v>
      </c>
      <c r="M34" s="98"/>
      <c r="N34" s="87"/>
      <c r="O34" s="57">
        <f>'16. Income Statement (4)'!Q32</f>
        <v>0</v>
      </c>
      <c r="P34" s="85"/>
      <c r="Q34" s="164"/>
      <c r="R34" s="57">
        <f>'19. Income Statement (5)'!Q32</f>
        <v>0</v>
      </c>
      <c r="S34" s="98"/>
    </row>
    <row r="35" spans="1:19" ht="12.75" customHeight="1" collapsed="1" x14ac:dyDescent="0.25">
      <c r="A35" s="90" t="str">
        <f>'7. Income Statement (1)'!A33</f>
        <v>Total Salary and Wages</v>
      </c>
      <c r="B35" s="90"/>
      <c r="C35" s="90"/>
      <c r="D35" s="87"/>
      <c r="E35" s="87"/>
      <c r="F35" s="92">
        <f>SUM(F29:F34)</f>
        <v>0</v>
      </c>
      <c r="G35" s="98">
        <f>IF(F35=0,0,F35/F15)</f>
        <v>0</v>
      </c>
      <c r="H35" s="87"/>
      <c r="I35" s="92">
        <f>SUM(I29:I34)</f>
        <v>0</v>
      </c>
      <c r="J35" s="98">
        <f>IF(I35=0,0,I35/I15)</f>
        <v>0</v>
      </c>
      <c r="K35" s="87"/>
      <c r="L35" s="92">
        <f>SUM(L29:L34)</f>
        <v>0</v>
      </c>
      <c r="M35" s="98">
        <f>IF(L35=0,0,L35/L15)</f>
        <v>0</v>
      </c>
      <c r="N35" s="87"/>
      <c r="O35" s="52">
        <f>SUM(O29:O34)</f>
        <v>0</v>
      </c>
      <c r="P35" s="85">
        <f>IF(O35=0,0,O35/O15)</f>
        <v>0</v>
      </c>
      <c r="Q35" s="164"/>
      <c r="R35" s="52">
        <f>SUM(R29:R34)</f>
        <v>0</v>
      </c>
      <c r="S35" s="98">
        <f>IF(R35=0,0,R35/R15)</f>
        <v>0</v>
      </c>
    </row>
    <row r="36" spans="1:19" ht="12.75" customHeight="1" x14ac:dyDescent="0.25">
      <c r="A36" s="90"/>
      <c r="B36" s="90"/>
      <c r="C36" s="90"/>
      <c r="D36" s="87"/>
      <c r="E36" s="87"/>
      <c r="F36" s="87"/>
      <c r="G36" s="98"/>
      <c r="H36" s="87"/>
      <c r="I36" s="87"/>
      <c r="J36" s="98"/>
      <c r="K36" s="87"/>
      <c r="L36" s="87"/>
      <c r="M36" s="98"/>
      <c r="N36" s="87"/>
      <c r="O36" s="41"/>
      <c r="P36" s="85"/>
      <c r="Q36" s="164"/>
      <c r="R36" s="41"/>
      <c r="S36" s="98"/>
    </row>
    <row r="37" spans="1:19" ht="12.75" hidden="1" customHeight="1" outlineLevel="1" x14ac:dyDescent="0.25">
      <c r="A37" s="90" t="str">
        <f>'7. Income Statement (1)'!A35</f>
        <v>Fixed Business Expenses</v>
      </c>
      <c r="B37" s="90"/>
      <c r="C37" s="90"/>
      <c r="D37" s="87"/>
      <c r="E37" s="87"/>
      <c r="F37" s="87"/>
      <c r="G37" s="98"/>
      <c r="H37" s="87"/>
      <c r="I37" s="87"/>
      <c r="J37" s="98"/>
      <c r="K37" s="87"/>
      <c r="L37" s="87"/>
      <c r="M37" s="98"/>
      <c r="N37" s="87"/>
      <c r="O37" s="41"/>
      <c r="P37" s="85"/>
      <c r="Q37" s="164"/>
      <c r="R37" s="41"/>
      <c r="S37" s="98"/>
    </row>
    <row r="38" spans="1:19" ht="12.75" hidden="1" customHeight="1" outlineLevel="1" x14ac:dyDescent="0.25">
      <c r="A38" s="90"/>
      <c r="B38" s="90" t="str">
        <f>'7. Income Statement (1)'!B36</f>
        <v>Advertising</v>
      </c>
      <c r="C38" s="90"/>
      <c r="D38" s="87"/>
      <c r="E38" s="87"/>
      <c r="F38" s="91">
        <f>'7. Income Statement (1)'!Q36</f>
        <v>0</v>
      </c>
      <c r="G38" s="49" t="str">
        <f>IF(F38&gt;0,F38/F$15,"")</f>
        <v/>
      </c>
      <c r="H38" s="87"/>
      <c r="I38" s="91">
        <f>'10. Income Statement (2)'!Q36</f>
        <v>0</v>
      </c>
      <c r="J38" s="49" t="str">
        <f>IF(I38&gt;0,I38/I$15,"")</f>
        <v/>
      </c>
      <c r="K38" s="87"/>
      <c r="L38" s="91">
        <f>'13. Income Statement (3)'!Q36</f>
        <v>0</v>
      </c>
      <c r="M38" s="49" t="str">
        <f>IF(L38&gt;0,L38/L$15,"")</f>
        <v/>
      </c>
      <c r="N38" s="87"/>
      <c r="O38" s="44">
        <f>'16. Income Statement (4)'!Q36</f>
        <v>0</v>
      </c>
      <c r="P38" s="168" t="str">
        <f>IF(O38&gt;0,O38/O$15,"")</f>
        <v/>
      </c>
      <c r="Q38" s="164"/>
      <c r="R38" s="44">
        <f>'19. Income Statement (5)'!Q36</f>
        <v>0</v>
      </c>
      <c r="S38" s="49" t="str">
        <f>IF(R38&gt;0,R38/R$15,"")</f>
        <v/>
      </c>
    </row>
    <row r="39" spans="1:19" ht="12.75" hidden="1" customHeight="1" outlineLevel="1" x14ac:dyDescent="0.25">
      <c r="A39" s="90"/>
      <c r="B39" s="90" t="str">
        <f>'7. Income Statement (1)'!B37</f>
        <v>Car and Truck Expenses</v>
      </c>
      <c r="C39" s="90"/>
      <c r="D39" s="87"/>
      <c r="E39" s="91"/>
      <c r="F39" s="91">
        <f>'7. Income Statement (1)'!Q37</f>
        <v>0</v>
      </c>
      <c r="G39" s="49" t="str">
        <f t="shared" ref="G39:G57" si="10">IF(F39&gt;0,F39/F$15,"")</f>
        <v/>
      </c>
      <c r="H39" s="91"/>
      <c r="I39" s="91">
        <f>'10. Income Statement (2)'!Q37</f>
        <v>0</v>
      </c>
      <c r="J39" s="49" t="str">
        <f t="shared" ref="J39:J57" si="11">IF(I39&gt;0,I39/I$15,"")</f>
        <v/>
      </c>
      <c r="K39" s="91"/>
      <c r="L39" s="91">
        <f>'13. Income Statement (3)'!Q37</f>
        <v>0</v>
      </c>
      <c r="M39" s="49" t="str">
        <f t="shared" ref="M39:M57" si="12">IF(L39&gt;0,L39/L$15,"")</f>
        <v/>
      </c>
      <c r="N39" s="91"/>
      <c r="O39" s="44">
        <f>'16. Income Statement (4)'!Q37</f>
        <v>0</v>
      </c>
      <c r="P39" s="168" t="str">
        <f t="shared" ref="P39:P57" si="13">IF(O39&gt;0,O39/O$15,"")</f>
        <v/>
      </c>
      <c r="Q39" s="165"/>
      <c r="R39" s="44">
        <f>'19. Income Statement (5)'!Q37</f>
        <v>0</v>
      </c>
      <c r="S39" s="49" t="str">
        <f t="shared" ref="S39:S57" si="14">IF(R39&gt;0,R39/R$15,"")</f>
        <v/>
      </c>
    </row>
    <row r="40" spans="1:19" ht="12.75" hidden="1" customHeight="1" outlineLevel="1" x14ac:dyDescent="0.25">
      <c r="A40" s="90"/>
      <c r="B40" s="90" t="str">
        <f>'7. Income Statement (1)'!B38</f>
        <v>Bank &amp; Merchant Fees</v>
      </c>
      <c r="C40" s="90"/>
      <c r="D40" s="87"/>
      <c r="E40" s="92"/>
      <c r="F40" s="91">
        <f>'7. Income Statement (1)'!Q38</f>
        <v>0</v>
      </c>
      <c r="G40" s="49" t="str">
        <f t="shared" si="10"/>
        <v/>
      </c>
      <c r="H40" s="92"/>
      <c r="I40" s="91">
        <f>'10. Income Statement (2)'!Q38</f>
        <v>0</v>
      </c>
      <c r="J40" s="49" t="str">
        <f t="shared" si="11"/>
        <v/>
      </c>
      <c r="K40" s="92"/>
      <c r="L40" s="91">
        <f>'13. Income Statement (3)'!Q38</f>
        <v>0</v>
      </c>
      <c r="M40" s="49" t="str">
        <f t="shared" si="12"/>
        <v/>
      </c>
      <c r="N40" s="92"/>
      <c r="O40" s="44">
        <f>'16. Income Statement (4)'!Q38</f>
        <v>0</v>
      </c>
      <c r="P40" s="168" t="str">
        <f t="shared" si="13"/>
        <v/>
      </c>
      <c r="Q40" s="166"/>
      <c r="R40" s="44">
        <f>'19. Income Statement (5)'!Q38</f>
        <v>0</v>
      </c>
      <c r="S40" s="49" t="str">
        <f t="shared" si="14"/>
        <v/>
      </c>
    </row>
    <row r="41" spans="1:19" ht="12.75" hidden="1" customHeight="1" outlineLevel="1" x14ac:dyDescent="0.25">
      <c r="A41" s="90"/>
      <c r="B41" s="90" t="str">
        <f>'7. Income Statement (1)'!B39</f>
        <v>Contract Labor</v>
      </c>
      <c r="C41" s="90"/>
      <c r="D41" s="87"/>
      <c r="E41" s="87"/>
      <c r="F41" s="91">
        <f>'7. Income Statement (1)'!Q39</f>
        <v>0</v>
      </c>
      <c r="G41" s="49" t="str">
        <f t="shared" si="10"/>
        <v/>
      </c>
      <c r="H41" s="87"/>
      <c r="I41" s="91">
        <f>'10. Income Statement (2)'!Q39</f>
        <v>0</v>
      </c>
      <c r="J41" s="49" t="str">
        <f t="shared" si="11"/>
        <v/>
      </c>
      <c r="K41" s="87"/>
      <c r="L41" s="91">
        <f>'13. Income Statement (3)'!Q39</f>
        <v>0</v>
      </c>
      <c r="M41" s="49" t="str">
        <f t="shared" si="12"/>
        <v/>
      </c>
      <c r="N41" s="87"/>
      <c r="O41" s="44">
        <f>'16. Income Statement (4)'!Q39</f>
        <v>0</v>
      </c>
      <c r="P41" s="168" t="str">
        <f t="shared" si="13"/>
        <v/>
      </c>
      <c r="Q41" s="164"/>
      <c r="R41" s="44">
        <f>'19. Income Statement (5)'!Q39</f>
        <v>0</v>
      </c>
      <c r="S41" s="49" t="str">
        <f t="shared" si="14"/>
        <v/>
      </c>
    </row>
    <row r="42" spans="1:19" ht="12.75" hidden="1" customHeight="1" outlineLevel="1" x14ac:dyDescent="0.25">
      <c r="A42" s="90"/>
      <c r="B42" s="90" t="str">
        <f>'7. Income Statement (1)'!B40</f>
        <v>Conferences &amp; Seminars</v>
      </c>
      <c r="C42" s="90"/>
      <c r="D42" s="87"/>
      <c r="E42" s="87"/>
      <c r="F42" s="91">
        <f>'7. Income Statement (1)'!Q40</f>
        <v>0</v>
      </c>
      <c r="G42" s="49" t="str">
        <f t="shared" si="10"/>
        <v/>
      </c>
      <c r="H42" s="87"/>
      <c r="I42" s="91">
        <f>'10. Income Statement (2)'!Q40</f>
        <v>0</v>
      </c>
      <c r="J42" s="49" t="str">
        <f t="shared" si="11"/>
        <v/>
      </c>
      <c r="K42" s="87"/>
      <c r="L42" s="91">
        <f>'13. Income Statement (3)'!Q40</f>
        <v>0</v>
      </c>
      <c r="M42" s="49" t="str">
        <f t="shared" si="12"/>
        <v/>
      </c>
      <c r="N42" s="87"/>
      <c r="O42" s="44">
        <f>'16. Income Statement (4)'!Q40</f>
        <v>0</v>
      </c>
      <c r="P42" s="168" t="str">
        <f t="shared" si="13"/>
        <v/>
      </c>
      <c r="Q42" s="164"/>
      <c r="R42" s="44">
        <f>'19. Income Statement (5)'!Q40</f>
        <v>0</v>
      </c>
      <c r="S42" s="49" t="str">
        <f t="shared" si="14"/>
        <v/>
      </c>
    </row>
    <row r="43" spans="1:19" ht="12.75" hidden="1" customHeight="1" outlineLevel="1" x14ac:dyDescent="0.25">
      <c r="A43" s="90"/>
      <c r="B43" s="90" t="str">
        <f>'7. Income Statement (1)'!B41</f>
        <v>Customer Discounts and Refunds</v>
      </c>
      <c r="C43" s="90"/>
      <c r="D43" s="87"/>
      <c r="E43" s="87"/>
      <c r="F43" s="91">
        <f>'7. Income Statement (1)'!Q41</f>
        <v>0</v>
      </c>
      <c r="G43" s="49" t="str">
        <f t="shared" si="10"/>
        <v/>
      </c>
      <c r="H43" s="87"/>
      <c r="I43" s="91">
        <f>'10. Income Statement (2)'!Q41</f>
        <v>0</v>
      </c>
      <c r="J43" s="49" t="str">
        <f t="shared" si="11"/>
        <v/>
      </c>
      <c r="K43" s="87"/>
      <c r="L43" s="91">
        <f>'13. Income Statement (3)'!Q41</f>
        <v>0</v>
      </c>
      <c r="M43" s="49" t="str">
        <f t="shared" si="12"/>
        <v/>
      </c>
      <c r="N43" s="87"/>
      <c r="O43" s="44">
        <f>'16. Income Statement (4)'!Q41</f>
        <v>0</v>
      </c>
      <c r="P43" s="168" t="str">
        <f t="shared" si="13"/>
        <v/>
      </c>
      <c r="Q43" s="164"/>
      <c r="R43" s="44">
        <f>'19. Income Statement (5)'!Q41</f>
        <v>0</v>
      </c>
      <c r="S43" s="49" t="str">
        <f t="shared" si="14"/>
        <v/>
      </c>
    </row>
    <row r="44" spans="1:19" ht="12.75" hidden="1" customHeight="1" outlineLevel="1" x14ac:dyDescent="0.25">
      <c r="A44" s="90"/>
      <c r="B44" s="90" t="str">
        <f>'7. Income Statement (1)'!B42</f>
        <v>Dues and Subscriptions</v>
      </c>
      <c r="C44" s="90"/>
      <c r="D44" s="87"/>
      <c r="E44" s="87"/>
      <c r="F44" s="91">
        <f>'7. Income Statement (1)'!Q42</f>
        <v>0</v>
      </c>
      <c r="G44" s="49" t="str">
        <f t="shared" si="10"/>
        <v/>
      </c>
      <c r="H44" s="87"/>
      <c r="I44" s="91">
        <f>'10. Income Statement (2)'!Q42</f>
        <v>0</v>
      </c>
      <c r="J44" s="49" t="str">
        <f t="shared" si="11"/>
        <v/>
      </c>
      <c r="K44" s="87"/>
      <c r="L44" s="91">
        <f>'13. Income Statement (3)'!Q42</f>
        <v>0</v>
      </c>
      <c r="M44" s="49" t="str">
        <f t="shared" si="12"/>
        <v/>
      </c>
      <c r="N44" s="36"/>
      <c r="O44" s="44">
        <f>'16. Income Statement (4)'!Q42</f>
        <v>0</v>
      </c>
      <c r="P44" s="168" t="str">
        <f t="shared" si="13"/>
        <v/>
      </c>
      <c r="Q44" s="169"/>
      <c r="R44" s="44">
        <f>'19. Income Statement (5)'!Q42</f>
        <v>0</v>
      </c>
      <c r="S44" s="49" t="str">
        <f t="shared" si="14"/>
        <v/>
      </c>
    </row>
    <row r="45" spans="1:19" ht="12.75" hidden="1" customHeight="1" outlineLevel="1" x14ac:dyDescent="0.25">
      <c r="A45" s="90"/>
      <c r="B45" s="90" t="str">
        <f>'7. Income Statement (1)'!B43</f>
        <v>Miscellaneous</v>
      </c>
      <c r="C45" s="90"/>
      <c r="D45" s="87"/>
      <c r="E45" s="87"/>
      <c r="F45" s="91">
        <f>'7. Income Statement (1)'!Q43</f>
        <v>0</v>
      </c>
      <c r="G45" s="49" t="str">
        <f t="shared" si="10"/>
        <v/>
      </c>
      <c r="H45" s="87"/>
      <c r="I45" s="91">
        <f>'10. Income Statement (2)'!Q43</f>
        <v>0</v>
      </c>
      <c r="J45" s="49" t="str">
        <f t="shared" si="11"/>
        <v/>
      </c>
      <c r="K45" s="87"/>
      <c r="L45" s="91">
        <f>'13. Income Statement (3)'!Q43</f>
        <v>0</v>
      </c>
      <c r="M45" s="49" t="str">
        <f t="shared" si="12"/>
        <v/>
      </c>
      <c r="N45" s="36"/>
      <c r="O45" s="44">
        <f>'16. Income Statement (4)'!Q43</f>
        <v>0</v>
      </c>
      <c r="P45" s="168" t="str">
        <f t="shared" si="13"/>
        <v/>
      </c>
      <c r="Q45" s="169"/>
      <c r="R45" s="44">
        <f>'19. Income Statement (5)'!Q43</f>
        <v>0</v>
      </c>
      <c r="S45" s="49" t="str">
        <f t="shared" si="14"/>
        <v/>
      </c>
    </row>
    <row r="46" spans="1:19" ht="12.75" hidden="1" customHeight="1" outlineLevel="1" x14ac:dyDescent="0.25">
      <c r="A46" s="90"/>
      <c r="B46" s="90" t="str">
        <f>'7. Income Statement (1)'!B44</f>
        <v>Insurance (Liability and Property)</v>
      </c>
      <c r="C46" s="90"/>
      <c r="D46" s="87"/>
      <c r="E46" s="87"/>
      <c r="F46" s="91">
        <f>'7. Income Statement (1)'!Q44</f>
        <v>0</v>
      </c>
      <c r="G46" s="49" t="str">
        <f t="shared" si="10"/>
        <v/>
      </c>
      <c r="H46" s="87"/>
      <c r="I46" s="91">
        <f>'10. Income Statement (2)'!Q44</f>
        <v>0</v>
      </c>
      <c r="J46" s="49" t="str">
        <f t="shared" si="11"/>
        <v/>
      </c>
      <c r="K46" s="87"/>
      <c r="L46" s="91">
        <f>'13. Income Statement (3)'!Q44</f>
        <v>0</v>
      </c>
      <c r="M46" s="49" t="str">
        <f t="shared" si="12"/>
        <v/>
      </c>
      <c r="N46" s="36"/>
      <c r="O46" s="44">
        <f>'16. Income Statement (4)'!Q44</f>
        <v>0</v>
      </c>
      <c r="P46" s="168" t="str">
        <f t="shared" si="13"/>
        <v/>
      </c>
      <c r="Q46" s="169"/>
      <c r="R46" s="44">
        <f>'19. Income Statement (5)'!Q44</f>
        <v>0</v>
      </c>
      <c r="S46" s="49" t="str">
        <f t="shared" si="14"/>
        <v/>
      </c>
    </row>
    <row r="47" spans="1:19" ht="12.75" hidden="1" customHeight="1" outlineLevel="1" x14ac:dyDescent="0.25">
      <c r="A47" s="90"/>
      <c r="B47" s="90" t="str">
        <f>'7. Income Statement (1)'!B45</f>
        <v>Licenses/Fees/Permits</v>
      </c>
      <c r="C47" s="90"/>
      <c r="D47" s="87"/>
      <c r="E47" s="87"/>
      <c r="F47" s="91">
        <f>'7. Income Statement (1)'!Q45</f>
        <v>0</v>
      </c>
      <c r="G47" s="49" t="str">
        <f t="shared" si="10"/>
        <v/>
      </c>
      <c r="H47" s="87"/>
      <c r="I47" s="91">
        <f>'10. Income Statement (2)'!Q45</f>
        <v>0</v>
      </c>
      <c r="J47" s="49" t="str">
        <f t="shared" si="11"/>
        <v/>
      </c>
      <c r="K47" s="87"/>
      <c r="L47" s="91">
        <f>'13. Income Statement (3)'!Q45</f>
        <v>0</v>
      </c>
      <c r="M47" s="49" t="str">
        <f t="shared" si="12"/>
        <v/>
      </c>
      <c r="N47" s="36"/>
      <c r="O47" s="44">
        <f>'16. Income Statement (4)'!Q45</f>
        <v>0</v>
      </c>
      <c r="P47" s="168" t="str">
        <f t="shared" si="13"/>
        <v/>
      </c>
      <c r="Q47" s="169"/>
      <c r="R47" s="44">
        <f>'19. Income Statement (5)'!Q45</f>
        <v>0</v>
      </c>
      <c r="S47" s="49" t="str">
        <f t="shared" si="14"/>
        <v/>
      </c>
    </row>
    <row r="48" spans="1:19" ht="12.75" hidden="1" customHeight="1" outlineLevel="1" x14ac:dyDescent="0.25">
      <c r="A48" s="90"/>
      <c r="B48" s="90" t="str">
        <f>'7. Income Statement (1)'!B46</f>
        <v>Legal and Professional Fees</v>
      </c>
      <c r="C48" s="90"/>
      <c r="D48" s="87"/>
      <c r="E48" s="87"/>
      <c r="F48" s="91">
        <f>'7. Income Statement (1)'!Q46</f>
        <v>0</v>
      </c>
      <c r="G48" s="49" t="str">
        <f t="shared" si="10"/>
        <v/>
      </c>
      <c r="H48" s="87"/>
      <c r="I48" s="91">
        <f>'10. Income Statement (2)'!Q46</f>
        <v>0</v>
      </c>
      <c r="J48" s="49" t="str">
        <f t="shared" si="11"/>
        <v/>
      </c>
      <c r="K48" s="87"/>
      <c r="L48" s="91">
        <f>'13. Income Statement (3)'!Q46</f>
        <v>0</v>
      </c>
      <c r="M48" s="49" t="str">
        <f t="shared" si="12"/>
        <v/>
      </c>
      <c r="N48" s="36"/>
      <c r="O48" s="44">
        <f>'16. Income Statement (4)'!Q46</f>
        <v>0</v>
      </c>
      <c r="P48" s="168" t="str">
        <f t="shared" si="13"/>
        <v/>
      </c>
      <c r="Q48" s="169"/>
      <c r="R48" s="44">
        <f>'19. Income Statement (5)'!Q46</f>
        <v>0</v>
      </c>
      <c r="S48" s="49" t="str">
        <f t="shared" si="14"/>
        <v/>
      </c>
    </row>
    <row r="49" spans="1:19" ht="12.75" hidden="1" customHeight="1" outlineLevel="1" x14ac:dyDescent="0.25">
      <c r="A49" s="90"/>
      <c r="B49" s="90" t="str">
        <f>'7. Income Statement (1)'!B47</f>
        <v>Office Expenses &amp; Supplies</v>
      </c>
      <c r="C49" s="90"/>
      <c r="D49" s="87"/>
      <c r="E49" s="87"/>
      <c r="F49" s="91">
        <f>'7. Income Statement (1)'!Q47</f>
        <v>0</v>
      </c>
      <c r="G49" s="49" t="str">
        <f t="shared" si="10"/>
        <v/>
      </c>
      <c r="H49" s="87"/>
      <c r="I49" s="91">
        <f>'10. Income Statement (2)'!Q47</f>
        <v>0</v>
      </c>
      <c r="J49" s="49" t="str">
        <f t="shared" si="11"/>
        <v/>
      </c>
      <c r="K49" s="87"/>
      <c r="L49" s="91">
        <f>'13. Income Statement (3)'!Q47</f>
        <v>0</v>
      </c>
      <c r="M49" s="49" t="str">
        <f t="shared" si="12"/>
        <v/>
      </c>
      <c r="N49" s="36"/>
      <c r="O49" s="44">
        <f>'16. Income Statement (4)'!Q47</f>
        <v>0</v>
      </c>
      <c r="P49" s="168" t="str">
        <f t="shared" si="13"/>
        <v/>
      </c>
      <c r="Q49" s="170"/>
      <c r="R49" s="44">
        <f>'19. Income Statement (5)'!Q47</f>
        <v>0</v>
      </c>
      <c r="S49" s="49" t="str">
        <f t="shared" si="14"/>
        <v/>
      </c>
    </row>
    <row r="50" spans="1:19" ht="12.75" hidden="1" customHeight="1" outlineLevel="1" x14ac:dyDescent="0.25">
      <c r="A50" s="90"/>
      <c r="B50" s="90" t="str">
        <f>'7. Income Statement (1)'!B48</f>
        <v>Postage and Delivery</v>
      </c>
      <c r="C50" s="90"/>
      <c r="D50" s="87"/>
      <c r="E50" s="87"/>
      <c r="F50" s="91">
        <f>'7. Income Statement (1)'!Q48</f>
        <v>0</v>
      </c>
      <c r="G50" s="49" t="str">
        <f t="shared" si="10"/>
        <v/>
      </c>
      <c r="H50" s="87"/>
      <c r="I50" s="91">
        <f>'10. Income Statement (2)'!Q48</f>
        <v>0</v>
      </c>
      <c r="J50" s="49" t="str">
        <f t="shared" si="11"/>
        <v/>
      </c>
      <c r="K50" s="87"/>
      <c r="L50" s="91">
        <f>'13. Income Statement (3)'!Q48</f>
        <v>0</v>
      </c>
      <c r="M50" s="49" t="str">
        <f t="shared" si="12"/>
        <v/>
      </c>
      <c r="N50" s="36"/>
      <c r="O50" s="44">
        <f>'16. Income Statement (4)'!Q48</f>
        <v>0</v>
      </c>
      <c r="P50" s="168" t="str">
        <f t="shared" si="13"/>
        <v/>
      </c>
      <c r="Q50" s="170"/>
      <c r="R50" s="44">
        <f>'19. Income Statement (5)'!Q48</f>
        <v>0</v>
      </c>
      <c r="S50" s="49" t="str">
        <f t="shared" si="14"/>
        <v/>
      </c>
    </row>
    <row r="51" spans="1:19" ht="12.75" hidden="1" customHeight="1" outlineLevel="1" x14ac:dyDescent="0.25">
      <c r="A51" s="90"/>
      <c r="B51" s="90" t="str">
        <f>'7. Income Statement (1)'!B49</f>
        <v>Lease/Rent on Biz Property</v>
      </c>
      <c r="C51" s="90"/>
      <c r="D51" s="87"/>
      <c r="E51" s="87"/>
      <c r="F51" s="91">
        <f>'7. Income Statement (1)'!Q49</f>
        <v>0</v>
      </c>
      <c r="G51" s="49" t="str">
        <f t="shared" si="10"/>
        <v/>
      </c>
      <c r="H51" s="87"/>
      <c r="I51" s="91">
        <f>'10. Income Statement (2)'!Q49</f>
        <v>0</v>
      </c>
      <c r="J51" s="49" t="str">
        <f t="shared" si="11"/>
        <v/>
      </c>
      <c r="K51" s="87"/>
      <c r="L51" s="91">
        <f>'13. Income Statement (3)'!Q49</f>
        <v>0</v>
      </c>
      <c r="M51" s="49" t="str">
        <f t="shared" si="12"/>
        <v/>
      </c>
      <c r="N51" s="36"/>
      <c r="O51" s="44">
        <f>'16. Income Statement (4)'!Q49</f>
        <v>0</v>
      </c>
      <c r="P51" s="168" t="str">
        <f t="shared" si="13"/>
        <v/>
      </c>
      <c r="Q51" s="170"/>
      <c r="R51" s="44">
        <f>'19. Income Statement (5)'!Q49</f>
        <v>0</v>
      </c>
      <c r="S51" s="49" t="str">
        <f t="shared" si="14"/>
        <v/>
      </c>
    </row>
    <row r="52" spans="1:19" ht="12.75" hidden="1" customHeight="1" outlineLevel="1" x14ac:dyDescent="0.25">
      <c r="A52" s="90"/>
      <c r="B52" s="90" t="str">
        <f>'7. Income Statement (1)'!B50</f>
        <v>Maintenance on Biz Property</v>
      </c>
      <c r="C52" s="90"/>
      <c r="D52" s="87"/>
      <c r="E52" s="87"/>
      <c r="F52" s="91">
        <f>'7. Income Statement (1)'!Q50</f>
        <v>0</v>
      </c>
      <c r="G52" s="49" t="str">
        <f t="shared" si="10"/>
        <v/>
      </c>
      <c r="H52" s="87"/>
      <c r="I52" s="91">
        <f>'10. Income Statement (2)'!Q50</f>
        <v>0</v>
      </c>
      <c r="J52" s="49" t="str">
        <f t="shared" si="11"/>
        <v/>
      </c>
      <c r="K52" s="87"/>
      <c r="L52" s="91">
        <f>'13. Income Statement (3)'!Q50</f>
        <v>0</v>
      </c>
      <c r="M52" s="49" t="str">
        <f t="shared" si="12"/>
        <v/>
      </c>
      <c r="N52" s="36"/>
      <c r="O52" s="44">
        <f>'16. Income Statement (4)'!Q50</f>
        <v>0</v>
      </c>
      <c r="P52" s="168" t="str">
        <f t="shared" si="13"/>
        <v/>
      </c>
      <c r="Q52" s="170"/>
      <c r="R52" s="44">
        <f>'19. Income Statement (5)'!Q50</f>
        <v>0</v>
      </c>
      <c r="S52" s="49" t="str">
        <f t="shared" si="14"/>
        <v/>
      </c>
    </row>
    <row r="53" spans="1:19" ht="12.75" hidden="1" customHeight="1" outlineLevel="1" x14ac:dyDescent="0.25">
      <c r="A53" s="90"/>
      <c r="B53" s="90" t="str">
        <f>'7. Income Statement (1)'!B51</f>
        <v>Sales &amp; Marketing</v>
      </c>
      <c r="C53" s="90"/>
      <c r="D53" s="87"/>
      <c r="E53" s="87"/>
      <c r="F53" s="91">
        <f>'7. Income Statement (1)'!Q51</f>
        <v>0</v>
      </c>
      <c r="G53" s="49" t="str">
        <f t="shared" si="10"/>
        <v/>
      </c>
      <c r="H53" s="87"/>
      <c r="I53" s="91">
        <f>'10. Income Statement (2)'!Q51</f>
        <v>0</v>
      </c>
      <c r="J53" s="49" t="str">
        <f t="shared" si="11"/>
        <v/>
      </c>
      <c r="K53" s="87"/>
      <c r="L53" s="91">
        <f>'13. Income Statement (3)'!Q51</f>
        <v>0</v>
      </c>
      <c r="M53" s="49" t="str">
        <f t="shared" si="12"/>
        <v/>
      </c>
      <c r="N53" s="36"/>
      <c r="O53" s="44">
        <f>'16. Income Statement (4)'!Q51</f>
        <v>0</v>
      </c>
      <c r="P53" s="168" t="str">
        <f t="shared" si="13"/>
        <v/>
      </c>
      <c r="Q53" s="170"/>
      <c r="R53" s="44">
        <f>'19. Income Statement (5)'!Q51</f>
        <v>0</v>
      </c>
      <c r="S53" s="49" t="str">
        <f t="shared" si="14"/>
        <v/>
      </c>
    </row>
    <row r="54" spans="1:19" ht="12.75" hidden="1" customHeight="1" outlineLevel="1" x14ac:dyDescent="0.25">
      <c r="A54" s="90"/>
      <c r="B54" s="90" t="str">
        <f>'7. Income Statement (1)'!B52</f>
        <v>Taxes-Other</v>
      </c>
      <c r="C54" s="90"/>
      <c r="D54" s="87"/>
      <c r="E54" s="87"/>
      <c r="F54" s="91">
        <f>'7. Income Statement (1)'!Q52</f>
        <v>0</v>
      </c>
      <c r="G54" s="49" t="str">
        <f t="shared" si="10"/>
        <v/>
      </c>
      <c r="H54" s="87"/>
      <c r="I54" s="91">
        <f>'10. Income Statement (2)'!Q52</f>
        <v>0</v>
      </c>
      <c r="J54" s="49" t="str">
        <f t="shared" si="11"/>
        <v/>
      </c>
      <c r="K54" s="87"/>
      <c r="L54" s="91">
        <f>'13. Income Statement (3)'!Q52</f>
        <v>0</v>
      </c>
      <c r="M54" s="49" t="str">
        <f t="shared" si="12"/>
        <v/>
      </c>
      <c r="N54" s="36"/>
      <c r="O54" s="44">
        <f>'16. Income Statement (4)'!Q52</f>
        <v>0</v>
      </c>
      <c r="P54" s="168" t="str">
        <f t="shared" si="13"/>
        <v/>
      </c>
      <c r="Q54" s="170"/>
      <c r="R54" s="44">
        <f>'19. Income Statement (5)'!Q52</f>
        <v>0</v>
      </c>
      <c r="S54" s="49" t="str">
        <f t="shared" si="14"/>
        <v/>
      </c>
    </row>
    <row r="55" spans="1:19" ht="12.75" hidden="1" customHeight="1" outlineLevel="1" x14ac:dyDescent="0.25">
      <c r="A55" s="90"/>
      <c r="B55" s="90" t="str">
        <f>'7. Income Statement (1)'!B53</f>
        <v>Telephone and Communications</v>
      </c>
      <c r="C55" s="90"/>
      <c r="D55" s="87"/>
      <c r="E55" s="87"/>
      <c r="F55" s="91">
        <f>'7. Income Statement (1)'!Q53</f>
        <v>0</v>
      </c>
      <c r="G55" s="49" t="str">
        <f t="shared" si="10"/>
        <v/>
      </c>
      <c r="H55" s="87"/>
      <c r="I55" s="91">
        <f>'10. Income Statement (2)'!Q53</f>
        <v>0</v>
      </c>
      <c r="J55" s="49" t="str">
        <f t="shared" si="11"/>
        <v/>
      </c>
      <c r="K55" s="87"/>
      <c r="L55" s="91">
        <f>'13. Income Statement (3)'!Q53</f>
        <v>0</v>
      </c>
      <c r="M55" s="49" t="str">
        <f t="shared" si="12"/>
        <v/>
      </c>
      <c r="N55" s="36"/>
      <c r="O55" s="44">
        <f>'16. Income Statement (4)'!Q53</f>
        <v>0</v>
      </c>
      <c r="P55" s="168" t="str">
        <f t="shared" si="13"/>
        <v/>
      </c>
      <c r="Q55" s="170"/>
      <c r="R55" s="44">
        <f>'19. Income Statement (5)'!Q53</f>
        <v>0</v>
      </c>
      <c r="S55" s="49" t="str">
        <f t="shared" si="14"/>
        <v/>
      </c>
    </row>
    <row r="56" spans="1:19" ht="12.75" hidden="1" customHeight="1" outlineLevel="1" x14ac:dyDescent="0.25">
      <c r="A56" s="1"/>
      <c r="B56" s="90" t="str">
        <f>'7. Income Statement (1)'!B54</f>
        <v>Travel</v>
      </c>
      <c r="C56" s="1"/>
      <c r="D56" s="36"/>
      <c r="E56" s="36"/>
      <c r="F56" s="91">
        <f>'7. Income Statement (1)'!Q54</f>
        <v>0</v>
      </c>
      <c r="G56" s="49" t="str">
        <f t="shared" si="10"/>
        <v/>
      </c>
      <c r="H56" s="36"/>
      <c r="I56" s="91">
        <f>'10. Income Statement (2)'!Q54</f>
        <v>0</v>
      </c>
      <c r="J56" s="49" t="str">
        <f t="shared" si="11"/>
        <v/>
      </c>
      <c r="K56" s="36"/>
      <c r="L56" s="91">
        <f>'13. Income Statement (3)'!Q54</f>
        <v>0</v>
      </c>
      <c r="M56" s="49" t="str">
        <f t="shared" si="12"/>
        <v/>
      </c>
      <c r="N56" s="36"/>
      <c r="O56" s="44">
        <f>'16. Income Statement (4)'!Q54</f>
        <v>0</v>
      </c>
      <c r="P56" s="168" t="str">
        <f t="shared" si="13"/>
        <v/>
      </c>
      <c r="Q56" s="170"/>
      <c r="R56" s="44">
        <f>'19. Income Statement (5)'!Q54</f>
        <v>0</v>
      </c>
      <c r="S56" s="49" t="str">
        <f t="shared" si="14"/>
        <v/>
      </c>
    </row>
    <row r="57" spans="1:19" ht="12.75" hidden="1" customHeight="1" outlineLevel="1" thickBot="1" x14ac:dyDescent="0.3">
      <c r="A57" s="1"/>
      <c r="B57" s="90" t="str">
        <f>'7. Income Statement (1)'!B55</f>
        <v>Utilities</v>
      </c>
      <c r="C57" s="1"/>
      <c r="D57" s="36"/>
      <c r="E57" s="36"/>
      <c r="F57" s="47">
        <f>'7. Income Statement (1)'!Q55</f>
        <v>0</v>
      </c>
      <c r="G57" s="49" t="str">
        <f t="shared" si="10"/>
        <v/>
      </c>
      <c r="H57" s="36"/>
      <c r="I57" s="47">
        <f>'10. Income Statement (2)'!Q55</f>
        <v>0</v>
      </c>
      <c r="J57" s="49" t="str">
        <f t="shared" si="11"/>
        <v/>
      </c>
      <c r="K57" s="36"/>
      <c r="L57" s="47">
        <f>'13. Income Statement (3)'!Q55</f>
        <v>0</v>
      </c>
      <c r="M57" s="49" t="str">
        <f t="shared" si="12"/>
        <v/>
      </c>
      <c r="N57" s="36"/>
      <c r="O57" s="57">
        <f>'16. Income Statement (4)'!Q55</f>
        <v>0</v>
      </c>
      <c r="P57" s="168" t="str">
        <f t="shared" si="13"/>
        <v/>
      </c>
      <c r="Q57" s="170"/>
      <c r="R57" s="57">
        <f>'19. Income Statement (5)'!Q55</f>
        <v>0</v>
      </c>
      <c r="S57" s="49" t="str">
        <f t="shared" si="14"/>
        <v/>
      </c>
    </row>
    <row r="58" spans="1:19" ht="12.75" customHeight="1" collapsed="1" x14ac:dyDescent="0.25">
      <c r="A58" s="1" t="str">
        <f>'7. Income Statement (1)'!A56</f>
        <v>Total Fixed Business Expenses</v>
      </c>
      <c r="B58" s="1"/>
      <c r="C58" s="1"/>
      <c r="D58" s="36"/>
      <c r="E58" s="36"/>
      <c r="F58" s="51">
        <f>SUM(F38:F57)</f>
        <v>0</v>
      </c>
      <c r="G58" s="49">
        <f>IF(F58=0,0,F58/F$15)</f>
        <v>0</v>
      </c>
      <c r="H58" s="36"/>
      <c r="I58" s="51">
        <f>SUM(I38:I57)</f>
        <v>0</v>
      </c>
      <c r="J58" s="49">
        <f>IF(I58=0,0,I58/I15)</f>
        <v>0</v>
      </c>
      <c r="K58" s="36"/>
      <c r="L58" s="51">
        <f>SUM(L38:L57)</f>
        <v>0</v>
      </c>
      <c r="M58" s="49">
        <f>IF(L58=0,0,L58/L15)</f>
        <v>0</v>
      </c>
      <c r="N58" s="36"/>
      <c r="O58" s="171">
        <f>SUM(O38:O57)</f>
        <v>0</v>
      </c>
      <c r="P58" s="168">
        <f>IF(O58=0,0,O58/O15)</f>
        <v>0</v>
      </c>
      <c r="Q58" s="170"/>
      <c r="R58" s="171">
        <f>SUM(R38:R57)</f>
        <v>0</v>
      </c>
      <c r="S58" s="49">
        <f>IF(R58=0,0,R58/R15)</f>
        <v>0</v>
      </c>
    </row>
    <row r="59" spans="1:19" ht="12.75" customHeight="1" x14ac:dyDescent="0.25">
      <c r="A59" s="1"/>
      <c r="B59" s="1"/>
      <c r="C59" s="1"/>
      <c r="D59" s="36"/>
      <c r="E59" s="36"/>
      <c r="F59" s="51"/>
      <c r="G59" s="49"/>
      <c r="H59" s="36"/>
      <c r="I59" s="51"/>
      <c r="J59" s="49"/>
      <c r="K59" s="36"/>
      <c r="L59" s="51"/>
      <c r="M59" s="49"/>
      <c r="N59" s="36"/>
      <c r="O59" s="171"/>
      <c r="P59" s="168"/>
      <c r="Q59" s="170"/>
      <c r="R59" s="171"/>
      <c r="S59" s="49"/>
    </row>
    <row r="60" spans="1:19" ht="12.75" customHeight="1" x14ac:dyDescent="0.25">
      <c r="A60" s="1" t="s">
        <v>271</v>
      </c>
      <c r="B60" s="1"/>
      <c r="C60" s="1"/>
      <c r="D60" s="36"/>
      <c r="E60" s="36"/>
      <c r="F60" s="51">
        <f>+F26-F35-F58</f>
        <v>0</v>
      </c>
      <c r="G60" s="49">
        <f>IF(F60=0,0,F60/F15)</f>
        <v>0</v>
      </c>
      <c r="H60" s="36"/>
      <c r="I60" s="51">
        <f>+I26-I35-I58</f>
        <v>0</v>
      </c>
      <c r="J60" s="49">
        <f>IF(I60=0,0,I60/I15)</f>
        <v>0</v>
      </c>
      <c r="K60" s="36"/>
      <c r="L60" s="51">
        <f>+L26-L35-L58</f>
        <v>0</v>
      </c>
      <c r="M60" s="49">
        <f>IF(L60=0,0,L60/L15)</f>
        <v>0</v>
      </c>
      <c r="N60" s="36"/>
      <c r="O60" s="171">
        <f>+O26-O35-O58</f>
        <v>0</v>
      </c>
      <c r="P60" s="168">
        <f>IF(O60=0,0,O60/O15)</f>
        <v>0</v>
      </c>
      <c r="Q60" s="170"/>
      <c r="R60" s="171">
        <f>+R26-R35-R58</f>
        <v>0</v>
      </c>
      <c r="S60" s="49">
        <f>IF(R60=0,0,R60/R15)</f>
        <v>0</v>
      </c>
    </row>
    <row r="61" spans="1:19" ht="12.75" customHeight="1" x14ac:dyDescent="0.25">
      <c r="A61" s="1" t="s">
        <v>272</v>
      </c>
      <c r="B61" s="1"/>
      <c r="C61" s="1"/>
      <c r="D61" s="36"/>
      <c r="E61" s="36"/>
      <c r="F61" s="51"/>
      <c r="G61" s="49"/>
      <c r="H61" s="36"/>
      <c r="I61" s="51"/>
      <c r="J61" s="49"/>
      <c r="K61" s="36"/>
      <c r="L61" s="51"/>
      <c r="M61" s="49"/>
      <c r="N61" s="36"/>
      <c r="O61" s="171"/>
      <c r="P61" s="168"/>
      <c r="Q61" s="170"/>
      <c r="R61" s="171"/>
      <c r="S61" s="49"/>
    </row>
    <row r="62" spans="1:19" ht="12.75" customHeight="1" x14ac:dyDescent="0.25">
      <c r="A62" s="1"/>
      <c r="B62" s="1"/>
      <c r="C62" s="1"/>
      <c r="D62" s="36"/>
      <c r="E62" s="87"/>
      <c r="F62" s="87"/>
      <c r="G62" s="98"/>
      <c r="H62" s="87"/>
      <c r="I62" s="87"/>
      <c r="J62" s="98"/>
      <c r="K62" s="87"/>
      <c r="L62" s="87"/>
      <c r="M62" s="98"/>
      <c r="N62" s="87"/>
      <c r="O62" s="41"/>
      <c r="P62" s="85"/>
      <c r="Q62" s="14"/>
      <c r="R62" s="41"/>
      <c r="S62" s="98"/>
    </row>
    <row r="63" spans="1:19" ht="12.75" customHeight="1" outlineLevel="1" x14ac:dyDescent="0.25">
      <c r="A63" s="1" t="str">
        <f>'7. Income Statement (1)'!A58</f>
        <v>Other Expenses</v>
      </c>
      <c r="B63" s="1"/>
      <c r="C63" s="1"/>
      <c r="D63" s="36"/>
      <c r="E63" s="87"/>
      <c r="F63" s="87"/>
      <c r="G63" s="98"/>
      <c r="H63" s="87"/>
      <c r="I63" s="87"/>
      <c r="J63" s="98"/>
      <c r="K63" s="87"/>
      <c r="L63" s="87"/>
      <c r="M63" s="98"/>
      <c r="N63" s="87"/>
      <c r="O63" s="41"/>
      <c r="P63" s="85"/>
      <c r="Q63" s="14"/>
      <c r="R63" s="41"/>
      <c r="S63" s="98"/>
    </row>
    <row r="64" spans="1:19" ht="12.75" customHeight="1" outlineLevel="1" x14ac:dyDescent="0.25">
      <c r="A64" s="1"/>
      <c r="B64" s="1" t="s">
        <v>247</v>
      </c>
      <c r="C64" s="1"/>
      <c r="D64" s="36"/>
      <c r="E64" s="87"/>
      <c r="F64" s="92">
        <f>'7. Income Statement (1)'!Q59</f>
        <v>0</v>
      </c>
      <c r="G64" s="49" t="str">
        <f t="shared" ref="G64:G73" si="15">IF(F64&gt;0,F64/F$15,"")</f>
        <v/>
      </c>
      <c r="H64" s="92"/>
      <c r="I64" s="92">
        <f>'10. Income Statement (2)'!Q59</f>
        <v>0</v>
      </c>
      <c r="J64" s="49" t="str">
        <f t="shared" ref="J64:J73" si="16">IF(I64&gt;0,I64/I$15,"")</f>
        <v/>
      </c>
      <c r="K64" s="92"/>
      <c r="L64" s="92">
        <f>'13. Income Statement (3)'!Q59</f>
        <v>0</v>
      </c>
      <c r="M64" s="49" t="str">
        <f t="shared" ref="M64:M73" si="17">IF(L64&gt;0,L64/L$15,"")</f>
        <v/>
      </c>
      <c r="N64" s="87"/>
      <c r="O64" s="52">
        <f>'16. Income Statement (4)'!Q59</f>
        <v>0</v>
      </c>
      <c r="P64" s="168" t="str">
        <f t="shared" ref="P64:P73" si="18">IF(O64&gt;0,O64/O$15,"")</f>
        <v/>
      </c>
      <c r="Q64" s="14"/>
      <c r="R64" s="52">
        <f>'19. Income Statement (5)'!Q59</f>
        <v>0</v>
      </c>
      <c r="S64" s="49" t="str">
        <f t="shared" ref="S64:S73" si="19">IF(R64&gt;0,R64/R$15,"")</f>
        <v/>
      </c>
    </row>
    <row r="65" spans="1:30" ht="12.75" customHeight="1" outlineLevel="1" x14ac:dyDescent="0.25">
      <c r="A65" s="1"/>
      <c r="B65" s="1" t="str">
        <f>'7. Income Statement (1)'!B60</f>
        <v>Depreciation</v>
      </c>
      <c r="C65" s="1"/>
      <c r="D65" s="36"/>
      <c r="E65" s="87"/>
      <c r="F65" s="91">
        <f>'7. Income Statement (1)'!Q60</f>
        <v>0</v>
      </c>
      <c r="G65" s="49" t="str">
        <f t="shared" si="15"/>
        <v/>
      </c>
      <c r="H65" s="87"/>
      <c r="I65" s="91">
        <f>'10. Income Statement (2)'!Q60</f>
        <v>0</v>
      </c>
      <c r="J65" s="49" t="str">
        <f t="shared" si="16"/>
        <v/>
      </c>
      <c r="K65" s="87"/>
      <c r="L65" s="91">
        <f>'13. Income Statement (3)'!Q60</f>
        <v>0</v>
      </c>
      <c r="M65" s="49" t="str">
        <f t="shared" si="17"/>
        <v/>
      </c>
      <c r="N65" s="87"/>
      <c r="O65" s="44">
        <f>'16. Income Statement (4)'!Q60</f>
        <v>0</v>
      </c>
      <c r="P65" s="168" t="str">
        <f t="shared" si="18"/>
        <v/>
      </c>
      <c r="Q65" s="14"/>
      <c r="R65" s="44">
        <f>'19. Income Statement (5)'!Q60</f>
        <v>0</v>
      </c>
      <c r="S65" s="49" t="str">
        <f t="shared" si="19"/>
        <v/>
      </c>
    </row>
    <row r="66" spans="1:30" ht="12.75" customHeight="1" outlineLevel="1" x14ac:dyDescent="0.25">
      <c r="A66" s="1"/>
      <c r="B66" s="1" t="str">
        <f>'7. Income Statement (1)'!B61</f>
        <v>Interest</v>
      </c>
      <c r="C66" s="1"/>
      <c r="D66" s="36"/>
      <c r="E66" s="87"/>
      <c r="F66" s="91"/>
      <c r="G66" s="49"/>
      <c r="H66" s="87"/>
      <c r="I66" s="91"/>
      <c r="J66" s="49"/>
      <c r="K66" s="87"/>
      <c r="L66" s="91"/>
      <c r="M66" s="49"/>
      <c r="N66" s="87"/>
      <c r="O66" s="44"/>
      <c r="P66" s="168"/>
      <c r="Q66" s="14"/>
      <c r="R66" s="44"/>
      <c r="S66" s="49"/>
    </row>
    <row r="67" spans="1:30" ht="12.75" customHeight="1" outlineLevel="1" x14ac:dyDescent="0.25">
      <c r="A67" s="1"/>
      <c r="B67" s="1"/>
      <c r="C67" s="1" t="str">
        <f>'1. Required Start-Up Funds'!$C$41</f>
        <v>Commercial Loan</v>
      </c>
      <c r="D67" s="36"/>
      <c r="E67" s="87"/>
      <c r="F67" s="91">
        <f>'7. Income Statement (1)'!Q62</f>
        <v>0</v>
      </c>
      <c r="G67" s="49" t="str">
        <f t="shared" si="15"/>
        <v/>
      </c>
      <c r="H67" s="87"/>
      <c r="I67" s="91">
        <f>'10. Income Statement (2)'!Q62</f>
        <v>0</v>
      </c>
      <c r="J67" s="49" t="str">
        <f t="shared" si="16"/>
        <v/>
      </c>
      <c r="K67" s="87"/>
      <c r="L67" s="91">
        <f>'13. Income Statement (3)'!Q62</f>
        <v>0</v>
      </c>
      <c r="M67" s="49" t="str">
        <f t="shared" si="17"/>
        <v/>
      </c>
      <c r="N67" s="87"/>
      <c r="O67" s="44">
        <f>'16. Income Statement (4)'!Q62</f>
        <v>0</v>
      </c>
      <c r="P67" s="168" t="str">
        <f t="shared" si="18"/>
        <v/>
      </c>
      <c r="Q67" s="14"/>
      <c r="R67" s="44">
        <f>'19. Income Statement (5)'!Q62</f>
        <v>0</v>
      </c>
      <c r="S67" s="49" t="str">
        <f t="shared" si="19"/>
        <v/>
      </c>
    </row>
    <row r="68" spans="1:30" ht="12.75" customHeight="1" outlineLevel="1" x14ac:dyDescent="0.25">
      <c r="A68" s="1"/>
      <c r="B68" s="1"/>
      <c r="C68" s="1" t="str">
        <f>'1. Required Start-Up Funds'!$C$42</f>
        <v>Commercial Mortgage</v>
      </c>
      <c r="D68" s="36"/>
      <c r="E68" s="87"/>
      <c r="F68" s="91">
        <f>'7. Income Statement (1)'!Q63</f>
        <v>0</v>
      </c>
      <c r="G68" s="49" t="str">
        <f t="shared" si="15"/>
        <v/>
      </c>
      <c r="H68" s="87"/>
      <c r="I68" s="91">
        <f>'10. Income Statement (2)'!Q63</f>
        <v>0</v>
      </c>
      <c r="J68" s="49" t="str">
        <f t="shared" si="16"/>
        <v/>
      </c>
      <c r="K68" s="87"/>
      <c r="L68" s="91">
        <f>'13. Income Statement (3)'!Q63</f>
        <v>0</v>
      </c>
      <c r="M68" s="49" t="str">
        <f t="shared" si="17"/>
        <v/>
      </c>
      <c r="N68" s="87"/>
      <c r="O68" s="44">
        <f>'16. Income Statement (4)'!Q63</f>
        <v>0</v>
      </c>
      <c r="P68" s="168" t="str">
        <f t="shared" si="18"/>
        <v/>
      </c>
      <c r="Q68" s="14"/>
      <c r="R68" s="44">
        <f>'19. Income Statement (5)'!Q63</f>
        <v>0</v>
      </c>
      <c r="S68" s="49" t="str">
        <f t="shared" si="19"/>
        <v/>
      </c>
    </row>
    <row r="69" spans="1:30" ht="12.75" customHeight="1" outlineLevel="1" x14ac:dyDescent="0.25">
      <c r="A69" s="1"/>
      <c r="B69" s="1"/>
      <c r="C69" s="1" t="s">
        <v>93</v>
      </c>
      <c r="D69" s="36"/>
      <c r="E69" s="87"/>
      <c r="F69" s="91">
        <f>'7. Income Statement (1)'!Q64</f>
        <v>0</v>
      </c>
      <c r="G69" s="49" t="str">
        <f t="shared" si="15"/>
        <v/>
      </c>
      <c r="H69" s="87"/>
      <c r="I69" s="91">
        <f>'10. Income Statement (2)'!Q64</f>
        <v>0</v>
      </c>
      <c r="J69" s="49" t="str">
        <f t="shared" si="16"/>
        <v/>
      </c>
      <c r="K69" s="98"/>
      <c r="L69" s="91">
        <f>'13. Income Statement (3)'!Q64</f>
        <v>0</v>
      </c>
      <c r="M69" s="49" t="str">
        <f t="shared" si="17"/>
        <v/>
      </c>
      <c r="N69" s="87"/>
      <c r="O69" s="44">
        <f>'16. Income Statement (4)'!Q64</f>
        <v>0</v>
      </c>
      <c r="P69" s="168" t="str">
        <f t="shared" si="18"/>
        <v/>
      </c>
      <c r="Q69" s="14"/>
      <c r="R69" s="44">
        <f>'19. Income Statement (5)'!Q64</f>
        <v>0</v>
      </c>
      <c r="S69" s="49" t="str">
        <f t="shared" si="19"/>
        <v/>
      </c>
    </row>
    <row r="70" spans="1:30" ht="12.75" customHeight="1" outlineLevel="1" x14ac:dyDescent="0.25">
      <c r="A70" s="1"/>
      <c r="B70" s="1"/>
      <c r="C70" s="21" t="str">
        <f>'1. Required Start-Up Funds'!$C$43</f>
        <v>Family Loans</v>
      </c>
      <c r="D70" s="36"/>
      <c r="E70" s="87"/>
      <c r="F70" s="91">
        <f>'7. Income Statement (1)'!Q65</f>
        <v>0</v>
      </c>
      <c r="G70" s="49" t="str">
        <f t="shared" si="15"/>
        <v/>
      </c>
      <c r="H70" s="87"/>
      <c r="I70" s="91">
        <f>'10. Income Statement (2)'!Q65</f>
        <v>0</v>
      </c>
      <c r="J70" s="49" t="str">
        <f t="shared" si="16"/>
        <v/>
      </c>
      <c r="K70" s="98"/>
      <c r="L70" s="91">
        <f>'13. Income Statement (3)'!Q65</f>
        <v>0</v>
      </c>
      <c r="M70" s="49" t="str">
        <f t="shared" si="17"/>
        <v/>
      </c>
      <c r="N70" s="87"/>
      <c r="O70" s="44">
        <f>'16. Income Statement (4)'!Q65</f>
        <v>0</v>
      </c>
      <c r="P70" s="168" t="str">
        <f t="shared" si="18"/>
        <v/>
      </c>
      <c r="Q70" s="14"/>
      <c r="R70" s="44">
        <f>'19. Income Statement (5)'!Q65</f>
        <v>0</v>
      </c>
      <c r="S70" s="49" t="str">
        <f t="shared" si="19"/>
        <v/>
      </c>
    </row>
    <row r="71" spans="1:30" ht="12.75" customHeight="1" outlineLevel="1" x14ac:dyDescent="0.25">
      <c r="A71" s="1"/>
      <c r="B71" s="1"/>
      <c r="C71" s="21" t="str">
        <f>'1. Required Start-Up Funds'!$C$44</f>
        <v>CEI, FAME, etc.</v>
      </c>
      <c r="D71" s="36"/>
      <c r="E71" s="87"/>
      <c r="F71" s="91">
        <f>'7. Income Statement (1)'!Q66</f>
        <v>0</v>
      </c>
      <c r="G71" s="49" t="str">
        <f t="shared" si="15"/>
        <v/>
      </c>
      <c r="H71" s="87"/>
      <c r="I71" s="91">
        <f>'10. Income Statement (2)'!Q66</f>
        <v>0</v>
      </c>
      <c r="J71" s="49" t="str">
        <f t="shared" si="16"/>
        <v/>
      </c>
      <c r="K71" s="87"/>
      <c r="L71" s="91">
        <f>'13. Income Statement (3)'!Q66</f>
        <v>0</v>
      </c>
      <c r="M71" s="49" t="str">
        <f t="shared" si="17"/>
        <v/>
      </c>
      <c r="N71" s="87"/>
      <c r="O71" s="44">
        <f>'16. Income Statement (4)'!Q66</f>
        <v>0</v>
      </c>
      <c r="P71" s="168" t="str">
        <f t="shared" si="18"/>
        <v/>
      </c>
      <c r="Q71" s="14"/>
      <c r="R71" s="44">
        <f>'19. Income Statement (5)'!Q66</f>
        <v>0</v>
      </c>
      <c r="S71" s="49" t="str">
        <f t="shared" si="19"/>
        <v/>
      </c>
    </row>
    <row r="72" spans="1:30" ht="12.75" customHeight="1" outlineLevel="1" x14ac:dyDescent="0.25">
      <c r="A72" s="1"/>
      <c r="B72" s="1"/>
      <c r="C72" s="21" t="str">
        <f>'1. Required Start-Up Funds'!$C$45</f>
        <v>Other Bank Debt</v>
      </c>
      <c r="D72" s="36"/>
      <c r="E72" s="87"/>
      <c r="F72" s="91">
        <f>'7. Income Statement (1)'!Q67</f>
        <v>0</v>
      </c>
      <c r="G72" s="49" t="str">
        <f t="shared" si="15"/>
        <v/>
      </c>
      <c r="H72" s="87"/>
      <c r="I72" s="91">
        <f>'10. Income Statement (2)'!Q67</f>
        <v>0</v>
      </c>
      <c r="J72" s="49" t="str">
        <f t="shared" si="16"/>
        <v/>
      </c>
      <c r="K72" s="87"/>
      <c r="L72" s="91">
        <f>'13. Income Statement (3)'!Q67</f>
        <v>0</v>
      </c>
      <c r="M72" s="49" t="str">
        <f t="shared" si="17"/>
        <v/>
      </c>
      <c r="N72" s="87"/>
      <c r="O72" s="44">
        <f>'16. Income Statement (4)'!Q67</f>
        <v>0</v>
      </c>
      <c r="P72" s="168" t="str">
        <f t="shared" si="18"/>
        <v/>
      </c>
      <c r="Q72" s="14"/>
      <c r="R72" s="44">
        <f>'19. Income Statement (5)'!Q67</f>
        <v>0</v>
      </c>
      <c r="S72" s="49" t="str">
        <f t="shared" si="19"/>
        <v/>
      </c>
    </row>
    <row r="73" spans="1:30" ht="12.75" customHeight="1" outlineLevel="1" thickBot="1" x14ac:dyDescent="0.3">
      <c r="A73" s="1"/>
      <c r="B73" s="1" t="str">
        <f>'7. Income Statement (1)'!B68</f>
        <v>Taxes</v>
      </c>
      <c r="C73" s="1"/>
      <c r="D73" s="36"/>
      <c r="E73" s="87"/>
      <c r="F73" s="47">
        <f>'7. Income Statement (1)'!Q68</f>
        <v>0</v>
      </c>
      <c r="G73" s="49" t="str">
        <f t="shared" si="15"/>
        <v/>
      </c>
      <c r="H73" s="87"/>
      <c r="I73" s="47">
        <f>'10. Income Statement (2)'!Q68</f>
        <v>0</v>
      </c>
      <c r="J73" s="49" t="str">
        <f t="shared" si="16"/>
        <v/>
      </c>
      <c r="K73" s="87"/>
      <c r="L73" s="47">
        <f>'13. Income Statement (3)'!Q68</f>
        <v>0</v>
      </c>
      <c r="M73" s="49" t="str">
        <f t="shared" si="17"/>
        <v/>
      </c>
      <c r="N73" s="87"/>
      <c r="O73" s="57">
        <f>'16. Income Statement (4)'!Q68</f>
        <v>0</v>
      </c>
      <c r="P73" s="168" t="str">
        <f t="shared" si="18"/>
        <v/>
      </c>
      <c r="Q73" s="14"/>
      <c r="R73" s="57">
        <f>'19. Income Statement (5)'!Q68</f>
        <v>0</v>
      </c>
      <c r="S73" s="49" t="str">
        <f t="shared" si="19"/>
        <v/>
      </c>
    </row>
    <row r="74" spans="1:30" ht="12.75" customHeight="1" x14ac:dyDescent="0.25">
      <c r="A74" s="1" t="str">
        <f>'7. Income Statement (1)'!A69</f>
        <v>Total Other Expenses</v>
      </c>
      <c r="B74" s="1"/>
      <c r="C74" s="1"/>
      <c r="D74" s="36"/>
      <c r="E74" s="87"/>
      <c r="F74" s="92">
        <f>SUM(F64:F73)</f>
        <v>0</v>
      </c>
      <c r="G74" s="98">
        <f>IF(F74=0,0,F74/F15)</f>
        <v>0</v>
      </c>
      <c r="H74" s="87"/>
      <c r="I74" s="92">
        <f>SUM(I64:I73)</f>
        <v>0</v>
      </c>
      <c r="J74" s="98">
        <f>IF(I74=0,0,I74/I15)</f>
        <v>0</v>
      </c>
      <c r="K74" s="87"/>
      <c r="L74" s="92">
        <f>SUM(L64:L73)</f>
        <v>0</v>
      </c>
      <c r="M74" s="98">
        <f>IF(L74=0,0,L74/L15)</f>
        <v>0</v>
      </c>
      <c r="N74" s="87"/>
      <c r="O74" s="52">
        <f>SUM(O64:O73)</f>
        <v>0</v>
      </c>
      <c r="P74" s="85">
        <f>IF(O74=0,0,O74/O15)</f>
        <v>0</v>
      </c>
      <c r="Q74" s="14"/>
      <c r="R74" s="52">
        <f>SUM(R64:R73)</f>
        <v>0</v>
      </c>
      <c r="S74" s="98">
        <f>IF(R74=0,0,R74/R15)</f>
        <v>0</v>
      </c>
    </row>
    <row r="75" spans="1:30" ht="12.75" customHeight="1" thickBot="1" x14ac:dyDescent="0.3">
      <c r="A75" s="1"/>
      <c r="B75" s="1"/>
      <c r="C75" s="1"/>
      <c r="D75" s="36"/>
      <c r="E75" s="87"/>
      <c r="F75" s="53"/>
      <c r="G75" s="98"/>
      <c r="H75" s="87"/>
      <c r="I75" s="53"/>
      <c r="J75" s="98"/>
      <c r="K75" s="87"/>
      <c r="L75" s="53"/>
      <c r="M75" s="98"/>
      <c r="N75" s="87"/>
      <c r="O75" s="172"/>
      <c r="P75" s="85"/>
      <c r="Q75" s="14"/>
      <c r="R75" s="172"/>
      <c r="S75" s="98"/>
    </row>
    <row r="76" spans="1:30" ht="15.75" customHeight="1" thickBot="1" x14ac:dyDescent="0.3">
      <c r="A76" s="1" t="str">
        <f>'7. Income Statement (1)'!A71</f>
        <v>Net Income</v>
      </c>
      <c r="B76" s="1"/>
      <c r="C76" s="1"/>
      <c r="D76" s="36"/>
      <c r="E76" s="87"/>
      <c r="F76" s="95">
        <f>'7. Income Statement (1)'!Q71</f>
        <v>0</v>
      </c>
      <c r="G76" s="98">
        <f>IF(F76=0,0,F76/F15)</f>
        <v>0</v>
      </c>
      <c r="H76" s="87"/>
      <c r="I76" s="95">
        <f>'10. Income Statement (2)'!Q71</f>
        <v>0</v>
      </c>
      <c r="J76" s="98">
        <f>IF(I76=0,0,I76/I15)</f>
        <v>0</v>
      </c>
      <c r="K76" s="87"/>
      <c r="L76" s="95">
        <f>'13. Income Statement (3)'!Q71</f>
        <v>0</v>
      </c>
      <c r="M76" s="98">
        <f>IF(L76=0,0,L76/L15)</f>
        <v>0</v>
      </c>
      <c r="N76" s="87"/>
      <c r="O76" s="173">
        <f>'16. Income Statement (4)'!Q71</f>
        <v>0</v>
      </c>
      <c r="P76" s="85">
        <f>IF(O76=0,0,O76/O15)</f>
        <v>0</v>
      </c>
      <c r="Q76" s="14"/>
      <c r="R76" s="173">
        <f>'19. Income Statement (5)'!Q71</f>
        <v>0</v>
      </c>
      <c r="S76" s="98">
        <f>IF(R76=0,0,R76/R15)</f>
        <v>0</v>
      </c>
      <c r="V76" s="19"/>
      <c r="W76" s="19"/>
      <c r="X76" s="19"/>
      <c r="Y76" s="19"/>
      <c r="Z76" s="19"/>
      <c r="AA76" s="19"/>
      <c r="AB76" s="19"/>
      <c r="AC76" s="19"/>
      <c r="AD76" s="19"/>
    </row>
    <row r="77" spans="1:30" ht="12.75" customHeight="1" thickTop="1" x14ac:dyDescent="0.25">
      <c r="A77" s="1"/>
      <c r="B77" s="1"/>
      <c r="C77" s="1"/>
      <c r="D77" s="36"/>
      <c r="E77" s="87"/>
      <c r="F77" s="87"/>
      <c r="G77" s="87"/>
      <c r="H77" s="87"/>
      <c r="I77" s="87"/>
      <c r="J77" s="87"/>
      <c r="K77" s="87"/>
      <c r="L77" s="87"/>
      <c r="M77" s="87"/>
      <c r="N77" s="87"/>
      <c r="O77" s="87"/>
      <c r="P77" s="12"/>
      <c r="Q77" s="12"/>
      <c r="R77" s="12"/>
      <c r="S77" s="12"/>
    </row>
    <row r="78" spans="1:30" ht="12.75" customHeight="1" x14ac:dyDescent="0.25">
      <c r="A78" s="1"/>
      <c r="B78" s="1"/>
      <c r="C78" s="1"/>
      <c r="D78" s="36"/>
      <c r="E78" s="36"/>
      <c r="F78" s="36"/>
      <c r="G78" s="36"/>
      <c r="H78" s="36"/>
      <c r="I78" s="36"/>
      <c r="J78" s="36"/>
      <c r="K78" s="36"/>
      <c r="L78" s="36"/>
      <c r="M78" s="36"/>
      <c r="N78" s="36"/>
      <c r="O78" s="36"/>
    </row>
    <row r="79" spans="1:30" ht="12.75" customHeight="1" x14ac:dyDescent="0.25">
      <c r="A79" s="1"/>
      <c r="B79" s="1"/>
      <c r="C79" s="1"/>
      <c r="D79" s="36"/>
      <c r="E79" s="36"/>
      <c r="F79" s="36"/>
      <c r="G79" s="36"/>
      <c r="H79" s="36"/>
      <c r="I79" s="36"/>
      <c r="J79" s="36"/>
      <c r="K79" s="36"/>
      <c r="L79" s="36"/>
      <c r="M79" s="36"/>
      <c r="N79" s="36"/>
      <c r="O79" s="36"/>
    </row>
    <row r="80" spans="1:30" ht="12.75" customHeight="1" x14ac:dyDescent="0.25">
      <c r="A80" s="1"/>
      <c r="B80" s="1"/>
      <c r="C80" s="1"/>
      <c r="D80" s="36"/>
      <c r="E80" s="36"/>
      <c r="F80" s="36"/>
      <c r="G80" s="36"/>
      <c r="H80" s="36"/>
      <c r="I80" s="36"/>
      <c r="J80" s="36"/>
      <c r="K80" s="36"/>
      <c r="L80" s="36"/>
      <c r="M80" s="36"/>
      <c r="N80" s="36"/>
      <c r="O80" s="36"/>
    </row>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sheetProtection sheet="1" objects="1" scenarios="1"/>
  <mergeCells count="5">
    <mergeCell ref="F1:F2"/>
    <mergeCell ref="I1:I2"/>
    <mergeCell ref="L1:L2"/>
    <mergeCell ref="O1:O2"/>
    <mergeCell ref="R1:R2"/>
  </mergeCells>
  <phoneticPr fontId="4" type="noConversion"/>
  <printOptions horizontalCentered="1"/>
  <pageMargins left="0.75" right="0.75" top="0.75" bottom="0.5" header="0.5" footer="0.5"/>
  <pageSetup scale="86" orientation="landscape" horizontalDpi="300" verticalDpi="300"/>
  <headerFooter>
    <oddHeader>&amp;R&amp;K000000&amp;A_x000D_&amp;D_x000D_&amp;T</oddHeader>
    <oddFooter>&amp;L&amp;F&amp;RPage &amp;P of &amp;N</oddFooter>
  </headerFooter>
  <colBreaks count="1" manualBreakCount="1">
    <brk id="19" max="75" man="1"/>
  </colBreak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5"/>
  <sheetViews>
    <sheetView topLeftCell="B15" zoomScale="125" zoomScaleNormal="125" zoomScalePageLayoutView="125" workbookViewId="0">
      <selection activeCell="F11" sqref="F11"/>
    </sheetView>
  </sheetViews>
  <sheetFormatPr defaultColWidth="8.875" defaultRowHeight="11.4" x14ac:dyDescent="0.2"/>
  <cols>
    <col min="1" max="3" width="3" style="6" customWidth="1"/>
    <col min="4" max="4" width="25.25" customWidth="1"/>
    <col min="5" max="5" width="3.75" hidden="1" customWidth="1"/>
    <col min="6" max="6" width="13.75" customWidth="1"/>
    <col min="7" max="7" width="3.75" customWidth="1"/>
    <col min="8" max="8" width="3.75" hidden="1" customWidth="1"/>
    <col min="9" max="9" width="13.75" customWidth="1"/>
    <col min="10" max="10" width="3.75" customWidth="1"/>
    <col min="11" max="11" width="13.75" customWidth="1"/>
    <col min="12" max="12" width="3.75" customWidth="1"/>
    <col min="13" max="13" width="3.75" hidden="1" customWidth="1"/>
    <col min="14" max="14" width="13.75" customWidth="1"/>
    <col min="15" max="15" width="3.75" customWidth="1"/>
    <col min="16" max="16" width="13.75" customWidth="1"/>
    <col min="17" max="17" width="3.75" customWidth="1"/>
    <col min="18" max="18" width="15.75" hidden="1" customWidth="1"/>
    <col min="19" max="19" width="13.75" customWidth="1"/>
    <col min="21" max="21" width="14.125" customWidth="1"/>
    <col min="23" max="23" width="2.75" customWidth="1"/>
    <col min="25" max="25" width="2.75" customWidth="1"/>
    <col min="27" max="27" width="2.75" customWidth="1"/>
    <col min="28" max="28" width="10" bestFit="1" customWidth="1"/>
    <col min="29" max="29" width="2.75" customWidth="1"/>
    <col min="30" max="30" width="10" bestFit="1" customWidth="1"/>
    <col min="31" max="31" width="2.75" customWidth="1"/>
    <col min="32" max="32" width="10" bestFit="1" customWidth="1"/>
    <col min="34" max="34" width="13.75" customWidth="1"/>
    <col min="35" max="40" width="10.75" customWidth="1"/>
  </cols>
  <sheetData>
    <row r="1" spans="1:19" ht="15.6" x14ac:dyDescent="0.3">
      <c r="A1" s="5" t="str">
        <f>'1. Required Start-Up Funds'!A1</f>
        <v>SCORE Financial Template</v>
      </c>
      <c r="I1" s="322" t="str">
        <f>IF('28. Summary Graphs'!B11=0,"NOT IN USE, IGNORE","")</f>
        <v>NOT IN USE, IGNORE</v>
      </c>
      <c r="J1" s="1"/>
      <c r="K1" s="322" t="str">
        <f>IF('28. Summary Graphs'!D11=0,"NOT IN USE, IGNORE","")</f>
        <v>NOT IN USE, IGNORE</v>
      </c>
      <c r="L1" s="1"/>
      <c r="M1" s="1"/>
      <c r="N1" s="322" t="str">
        <f>IF('28. Summary Graphs'!F11=0,"NOT IN USE, IGNORE","")</f>
        <v>NOT IN USE, IGNORE</v>
      </c>
      <c r="O1" s="1"/>
      <c r="P1" s="322" t="str">
        <f>IF('28. Summary Graphs'!H11=0,"NOT IN USE, IGNORE","")</f>
        <v>NOT IN USE, IGNORE</v>
      </c>
      <c r="Q1" s="276"/>
      <c r="R1" s="276"/>
      <c r="S1" s="322" t="str">
        <f>IF('28. Summary Graphs'!J11=0,"NOT IN USE, IGNORE","")</f>
        <v>NOT IN USE, IGNORE</v>
      </c>
    </row>
    <row r="2" spans="1:19" ht="15.6" x14ac:dyDescent="0.3">
      <c r="A2" s="5" t="s">
        <v>313</v>
      </c>
      <c r="F2" s="11"/>
      <c r="I2" s="322"/>
      <c r="K2" s="322"/>
      <c r="N2" s="322"/>
      <c r="P2" s="322"/>
      <c r="Q2" s="276"/>
      <c r="R2" s="276"/>
      <c r="S2" s="322"/>
    </row>
    <row r="3" spans="1:19" ht="12.75" customHeight="1" x14ac:dyDescent="0.25">
      <c r="A3" s="1"/>
      <c r="B3" s="1"/>
      <c r="C3" s="1"/>
      <c r="D3" s="36"/>
      <c r="E3" s="36"/>
      <c r="F3" s="36"/>
      <c r="G3" s="36"/>
      <c r="H3" s="36"/>
      <c r="I3" s="36"/>
      <c r="J3" s="36"/>
      <c r="K3" s="36"/>
      <c r="L3" s="36"/>
      <c r="M3" s="36"/>
      <c r="N3" s="36"/>
      <c r="O3" s="36"/>
      <c r="P3" s="36"/>
      <c r="Q3" s="7"/>
      <c r="R3" s="7"/>
    </row>
    <row r="4" spans="1:19" ht="12.75" customHeight="1" thickBot="1" x14ac:dyDescent="0.3">
      <c r="A4" s="1"/>
      <c r="B4" s="1"/>
      <c r="C4" s="1"/>
      <c r="D4" s="36"/>
      <c r="E4" s="88"/>
      <c r="F4" s="193" t="s">
        <v>133</v>
      </c>
      <c r="G4" s="89"/>
      <c r="H4" s="88"/>
      <c r="I4" s="193" t="s">
        <v>134</v>
      </c>
      <c r="J4" s="89"/>
      <c r="K4" s="193" t="str">
        <f>'15. Balance Sheet (3)'!F3</f>
        <v>End of Year Two</v>
      </c>
      <c r="L4" s="88"/>
      <c r="M4" s="88"/>
      <c r="N4" s="193" t="str">
        <f>'15. Balance Sheet (3)'!I3</f>
        <v>End of Year Three</v>
      </c>
      <c r="O4" s="88"/>
      <c r="P4" s="193" t="str">
        <f>'21. Balance Sheet (5)'!F3</f>
        <v>End of Year Four</v>
      </c>
      <c r="Q4" s="13"/>
      <c r="R4" s="13"/>
      <c r="S4" s="193" t="str">
        <f>'21. Balance Sheet (5)'!I3</f>
        <v>End of Year Five</v>
      </c>
    </row>
    <row r="5" spans="1:19" ht="12.75" customHeight="1" x14ac:dyDescent="0.25">
      <c r="A5" s="90"/>
      <c r="B5" s="90"/>
      <c r="C5" s="90"/>
      <c r="D5" s="87"/>
      <c r="E5" s="87"/>
      <c r="F5" s="87"/>
      <c r="G5" s="87"/>
      <c r="H5" s="87"/>
      <c r="I5" s="87"/>
      <c r="J5" s="87"/>
      <c r="K5" s="87"/>
      <c r="L5" s="87"/>
      <c r="M5" s="87"/>
      <c r="N5" s="87"/>
      <c r="O5" s="87"/>
      <c r="P5" s="87"/>
      <c r="Q5" s="15"/>
      <c r="R5" s="15"/>
    </row>
    <row r="6" spans="1:19" ht="12.75" customHeight="1" x14ac:dyDescent="0.25">
      <c r="A6" s="90" t="s">
        <v>135</v>
      </c>
      <c r="B6" s="90"/>
      <c r="C6" s="90"/>
      <c r="D6" s="87"/>
      <c r="E6" s="87"/>
      <c r="F6" s="91"/>
      <c r="G6" s="91"/>
      <c r="H6" s="91"/>
      <c r="I6" s="91"/>
      <c r="J6" s="87"/>
      <c r="K6" s="87"/>
      <c r="L6" s="87"/>
      <c r="M6" s="87"/>
      <c r="N6" s="87"/>
      <c r="O6" s="87"/>
      <c r="P6" s="87"/>
      <c r="Q6" s="15"/>
      <c r="R6" s="15"/>
    </row>
    <row r="7" spans="1:19" ht="12.75" customHeight="1" x14ac:dyDescent="0.25">
      <c r="A7" s="90"/>
      <c r="B7" s="90" t="s">
        <v>136</v>
      </c>
      <c r="C7" s="90"/>
      <c r="D7" s="87"/>
      <c r="E7" s="87"/>
      <c r="F7" s="91"/>
      <c r="G7" s="91"/>
      <c r="H7" s="91"/>
      <c r="I7" s="91"/>
      <c r="J7" s="87"/>
      <c r="K7" s="87"/>
      <c r="L7" s="87"/>
      <c r="M7" s="87"/>
      <c r="N7" s="87"/>
      <c r="O7" s="87"/>
      <c r="P7" s="87"/>
      <c r="Q7" s="15"/>
      <c r="R7" s="15"/>
    </row>
    <row r="8" spans="1:19" ht="12.75" customHeight="1" x14ac:dyDescent="0.25">
      <c r="A8" s="90"/>
      <c r="B8" s="90"/>
      <c r="C8" s="90" t="s">
        <v>137</v>
      </c>
      <c r="D8" s="87"/>
      <c r="E8" s="87"/>
      <c r="F8" s="91">
        <f>'1. Required Start-Up Funds'!E28+'7. Beginning Balance Sheet'!F10</f>
        <v>0</v>
      </c>
      <c r="G8" s="91"/>
      <c r="H8" s="91"/>
      <c r="I8" s="91">
        <f>'8. Cash Flow Statement (1)'!P35</f>
        <v>0</v>
      </c>
      <c r="J8" s="92"/>
      <c r="K8" s="194">
        <f>'15. Balance Sheet (3)'!F7</f>
        <v>0</v>
      </c>
      <c r="L8" s="92"/>
      <c r="M8" s="92"/>
      <c r="N8" s="194">
        <f>'15. Balance Sheet (3)'!I7</f>
        <v>0</v>
      </c>
      <c r="O8" s="92"/>
      <c r="P8" s="194">
        <f>'21. Balance Sheet (5)'!F7</f>
        <v>0</v>
      </c>
      <c r="Q8" s="196"/>
      <c r="R8" s="196"/>
      <c r="S8" s="194">
        <f>'21. Balance Sheet (5)'!I7</f>
        <v>0</v>
      </c>
    </row>
    <row r="9" spans="1:19" ht="12.75" customHeight="1" x14ac:dyDescent="0.25">
      <c r="A9" s="90"/>
      <c r="B9" s="90"/>
      <c r="C9" s="90" t="s">
        <v>117</v>
      </c>
      <c r="D9" s="87"/>
      <c r="E9" s="87"/>
      <c r="F9" s="91">
        <f>'7. Beginning Balance Sheet'!F11</f>
        <v>0</v>
      </c>
      <c r="G9" s="91"/>
      <c r="H9" s="91"/>
      <c r="I9" s="91">
        <f>F9+'7. Income Statement (1)'!Q13-'8. Cash Flow Statement (1)'!Q11</f>
        <v>0</v>
      </c>
      <c r="J9" s="92"/>
      <c r="K9" s="194">
        <f>'15. Balance Sheet (3)'!F8</f>
        <v>0</v>
      </c>
      <c r="L9" s="92"/>
      <c r="M9" s="92"/>
      <c r="N9" s="194">
        <f>'15. Balance Sheet (3)'!I8</f>
        <v>0</v>
      </c>
      <c r="O9" s="92"/>
      <c r="P9" s="194">
        <f>'21. Balance Sheet (5)'!F8</f>
        <v>0</v>
      </c>
      <c r="Q9" s="196"/>
      <c r="R9" s="196"/>
      <c r="S9" s="194">
        <f>'21. Balance Sheet (5)'!I8</f>
        <v>0</v>
      </c>
    </row>
    <row r="10" spans="1:19" ht="12.75" customHeight="1" x14ac:dyDescent="0.25">
      <c r="A10" s="90"/>
      <c r="B10" s="90"/>
      <c r="C10" s="90" t="s">
        <v>139</v>
      </c>
      <c r="D10" s="87"/>
      <c r="E10" s="87"/>
      <c r="F10" s="91">
        <f>'1. Required Start-Up Funds'!E20+'7. Beginning Balance Sheet'!F12</f>
        <v>0</v>
      </c>
      <c r="G10" s="91"/>
      <c r="H10" s="91"/>
      <c r="I10" s="91">
        <f>F10+'8. Cash Flow Statement (1)'!Q16</f>
        <v>0</v>
      </c>
      <c r="J10" s="92"/>
      <c r="K10" s="194">
        <f>'15. Balance Sheet (3)'!F9</f>
        <v>0</v>
      </c>
      <c r="L10" s="92"/>
      <c r="M10" s="92"/>
      <c r="N10" s="194">
        <f>'15. Balance Sheet (3)'!I9</f>
        <v>0</v>
      </c>
      <c r="O10" s="92"/>
      <c r="P10" s="194">
        <f>'21. Balance Sheet (5)'!F9</f>
        <v>0</v>
      </c>
      <c r="Q10" s="196"/>
      <c r="R10" s="196"/>
      <c r="S10" s="194">
        <f>'21. Balance Sheet (5)'!I9</f>
        <v>0</v>
      </c>
    </row>
    <row r="11" spans="1:19" ht="12.75" customHeight="1" x14ac:dyDescent="0.25">
      <c r="A11" s="90"/>
      <c r="B11" s="90"/>
      <c r="C11" s="90" t="s">
        <v>140</v>
      </c>
      <c r="D11" s="87"/>
      <c r="E11" s="87"/>
      <c r="F11" s="91">
        <f>'1. Required Start-Up Funds'!G29-'1. Required Start-Up Funds'!E28-'1. Required Start-Up Funds'!E20-'1. Required Start-Up Funds'!E27+'7. Beginning Balance Sheet'!F13</f>
        <v>0</v>
      </c>
      <c r="G11" s="91"/>
      <c r="H11" s="91"/>
      <c r="I11" s="91">
        <f>F11-'6. Cash Receipts-Disbursements'!J26</f>
        <v>0</v>
      </c>
      <c r="J11" s="92"/>
      <c r="K11" s="194">
        <f>'15. Balance Sheet (3)'!F10</f>
        <v>0</v>
      </c>
      <c r="L11" s="92"/>
      <c r="M11" s="92"/>
      <c r="N11" s="194">
        <f>'15. Balance Sheet (3)'!I10</f>
        <v>0</v>
      </c>
      <c r="O11" s="92"/>
      <c r="P11" s="194">
        <f>'21. Balance Sheet (5)'!F10</f>
        <v>0</v>
      </c>
      <c r="Q11" s="196"/>
      <c r="R11" s="196"/>
      <c r="S11" s="194">
        <f>'21. Balance Sheet (5)'!I10</f>
        <v>0</v>
      </c>
    </row>
    <row r="12" spans="1:19" ht="12.75" customHeight="1" thickBot="1" x14ac:dyDescent="0.3">
      <c r="A12" s="90"/>
      <c r="B12" s="90"/>
      <c r="C12" s="90" t="s">
        <v>141</v>
      </c>
      <c r="D12" s="87"/>
      <c r="E12" s="87"/>
      <c r="F12" s="47">
        <f>'1. Required Start-Up Funds'!E27</f>
        <v>0</v>
      </c>
      <c r="G12" s="91"/>
      <c r="H12" s="91"/>
      <c r="I12" s="47">
        <f>F12-'6. Cash Receipts-Disbursements'!J27</f>
        <v>0</v>
      </c>
      <c r="J12" s="92"/>
      <c r="K12" s="195">
        <f>'15. Balance Sheet (3)'!F11</f>
        <v>0</v>
      </c>
      <c r="L12" s="92"/>
      <c r="M12" s="92"/>
      <c r="N12" s="195">
        <f>'15. Balance Sheet (3)'!I11</f>
        <v>0</v>
      </c>
      <c r="O12" s="92"/>
      <c r="P12" s="195">
        <f>'21. Balance Sheet (5)'!F11</f>
        <v>0</v>
      </c>
      <c r="Q12" s="196"/>
      <c r="R12" s="196"/>
      <c r="S12" s="195">
        <f>'21. Balance Sheet (5)'!I11</f>
        <v>0</v>
      </c>
    </row>
    <row r="13" spans="1:19" ht="12.75" customHeight="1" x14ac:dyDescent="0.25">
      <c r="A13" s="90"/>
      <c r="B13" s="90" t="s">
        <v>142</v>
      </c>
      <c r="C13" s="90"/>
      <c r="D13" s="87"/>
      <c r="E13" s="91"/>
      <c r="F13" s="91">
        <f>SUM(F8:F12)</f>
        <v>0</v>
      </c>
      <c r="G13" s="197"/>
      <c r="H13" s="91"/>
      <c r="I13" s="91">
        <f>SUM(I8:I12)</f>
        <v>0</v>
      </c>
      <c r="J13" s="197"/>
      <c r="K13" s="194">
        <f>'15. Balance Sheet (3)'!F12</f>
        <v>0</v>
      </c>
      <c r="L13" s="91"/>
      <c r="M13" s="91"/>
      <c r="N13" s="194">
        <f>'15. Balance Sheet (3)'!I12</f>
        <v>0</v>
      </c>
      <c r="O13" s="91"/>
      <c r="P13" s="194">
        <f>'21. Balance Sheet (5)'!F12</f>
        <v>0</v>
      </c>
      <c r="Q13" s="196"/>
      <c r="R13" s="196"/>
      <c r="S13" s="194">
        <f>'21. Balance Sheet (5)'!I12</f>
        <v>0</v>
      </c>
    </row>
    <row r="14" spans="1:19" ht="12.75" customHeight="1" x14ac:dyDescent="0.25">
      <c r="A14" s="90"/>
      <c r="B14" s="1"/>
      <c r="C14" s="1"/>
      <c r="D14" s="87"/>
      <c r="E14" s="91"/>
      <c r="F14" s="91"/>
      <c r="G14" s="91"/>
      <c r="H14" s="91"/>
      <c r="I14" s="91"/>
      <c r="J14" s="91"/>
      <c r="K14" s="91"/>
      <c r="L14" s="91"/>
      <c r="M14" s="91"/>
      <c r="N14" s="91"/>
      <c r="O14" s="91"/>
      <c r="P14" s="91"/>
      <c r="Q14" s="198"/>
      <c r="R14" s="198"/>
      <c r="S14" s="51"/>
    </row>
    <row r="15" spans="1:19" ht="12.75" customHeight="1" x14ac:dyDescent="0.25">
      <c r="A15" s="90"/>
      <c r="B15" s="1" t="s">
        <v>5</v>
      </c>
      <c r="C15" s="90"/>
      <c r="D15" s="87"/>
      <c r="E15" s="92"/>
      <c r="F15" s="91"/>
      <c r="G15" s="91"/>
      <c r="H15" s="91"/>
      <c r="I15" s="91"/>
      <c r="J15" s="92"/>
      <c r="K15" s="92"/>
      <c r="L15" s="92"/>
      <c r="M15" s="92"/>
      <c r="N15" s="92"/>
      <c r="O15" s="92"/>
      <c r="P15" s="92"/>
      <c r="Q15" s="199"/>
      <c r="R15" s="199"/>
      <c r="S15" s="51"/>
    </row>
    <row r="16" spans="1:19" ht="12.75" customHeight="1" x14ac:dyDescent="0.25">
      <c r="A16" s="90"/>
      <c r="B16" s="90"/>
      <c r="C16" s="90" t="str">
        <f>'1. Required Start-Up Funds'!C8</f>
        <v>Real Estate-Land</v>
      </c>
      <c r="D16" s="87"/>
      <c r="E16" s="92"/>
      <c r="F16" s="91">
        <f>'1. Required Start-Up Funds'!E8+'7. Beginning Balance Sheet'!F18</f>
        <v>0</v>
      </c>
      <c r="G16" s="91"/>
      <c r="H16" s="91"/>
      <c r="I16" s="91">
        <f t="shared" ref="I16:I21" si="0">F16</f>
        <v>0</v>
      </c>
      <c r="J16" s="92"/>
      <c r="K16" s="194">
        <f>'15. Balance Sheet (3)'!F15</f>
        <v>0</v>
      </c>
      <c r="L16" s="92"/>
      <c r="M16" s="92"/>
      <c r="N16" s="194">
        <f>'15. Balance Sheet (3)'!I15</f>
        <v>0</v>
      </c>
      <c r="O16" s="92"/>
      <c r="P16" s="194">
        <f>'21. Balance Sheet (5)'!F15</f>
        <v>0</v>
      </c>
      <c r="Q16" s="196"/>
      <c r="R16" s="196"/>
      <c r="S16" s="194">
        <f>'21. Balance Sheet (5)'!I15</f>
        <v>0</v>
      </c>
    </row>
    <row r="17" spans="1:19" ht="12.75" customHeight="1" x14ac:dyDescent="0.25">
      <c r="A17" s="90"/>
      <c r="B17" s="90"/>
      <c r="C17" s="90" t="str">
        <f>'1. Required Start-Up Funds'!C9</f>
        <v>Buildings</v>
      </c>
      <c r="D17" s="87"/>
      <c r="E17" s="91"/>
      <c r="F17" s="91">
        <f>'1. Required Start-Up Funds'!E9+'7. Beginning Balance Sheet'!F19</f>
        <v>0</v>
      </c>
      <c r="G17" s="91"/>
      <c r="H17" s="91"/>
      <c r="I17" s="91">
        <f t="shared" si="0"/>
        <v>0</v>
      </c>
      <c r="J17" s="91"/>
      <c r="K17" s="194">
        <f>'15. Balance Sheet (3)'!F16</f>
        <v>0</v>
      </c>
      <c r="L17" s="91"/>
      <c r="M17" s="91"/>
      <c r="N17" s="194">
        <f>'15. Balance Sheet (3)'!I16</f>
        <v>0</v>
      </c>
      <c r="O17" s="91"/>
      <c r="P17" s="194">
        <f>'21. Balance Sheet (5)'!F16</f>
        <v>0</v>
      </c>
      <c r="Q17" s="196"/>
      <c r="R17" s="196"/>
      <c r="S17" s="194">
        <f>'21. Balance Sheet (5)'!I16</f>
        <v>0</v>
      </c>
    </row>
    <row r="18" spans="1:19" ht="12.75" customHeight="1" x14ac:dyDescent="0.25">
      <c r="A18" s="90"/>
      <c r="B18" s="90"/>
      <c r="C18" s="90" t="str">
        <f>'1. Required Start-Up Funds'!C10</f>
        <v>Leasehold Improvements</v>
      </c>
      <c r="D18" s="87"/>
      <c r="E18" s="91"/>
      <c r="F18" s="91">
        <f>'1. Required Start-Up Funds'!E10+'7. Beginning Balance Sheet'!F20</f>
        <v>0</v>
      </c>
      <c r="G18" s="91"/>
      <c r="H18" s="91"/>
      <c r="I18" s="91">
        <f t="shared" si="0"/>
        <v>0</v>
      </c>
      <c r="J18" s="91"/>
      <c r="K18" s="194">
        <f>'15. Balance Sheet (3)'!F17</f>
        <v>0</v>
      </c>
      <c r="L18" s="91"/>
      <c r="M18" s="91"/>
      <c r="N18" s="194">
        <f>'15. Balance Sheet (3)'!I17</f>
        <v>0</v>
      </c>
      <c r="O18" s="91"/>
      <c r="P18" s="194">
        <f>'21. Balance Sheet (5)'!F17</f>
        <v>0</v>
      </c>
      <c r="Q18" s="196"/>
      <c r="R18" s="196"/>
      <c r="S18" s="194">
        <f>'21. Balance Sheet (5)'!I17</f>
        <v>0</v>
      </c>
    </row>
    <row r="19" spans="1:19" ht="12.75" customHeight="1" x14ac:dyDescent="0.25">
      <c r="A19" s="90"/>
      <c r="B19" s="90"/>
      <c r="C19" s="90" t="str">
        <f>'1. Required Start-Up Funds'!C11</f>
        <v>Equipment</v>
      </c>
      <c r="D19" s="87"/>
      <c r="E19" s="92"/>
      <c r="F19" s="91">
        <f>'1. Required Start-Up Funds'!E11+'7. Beginning Balance Sheet'!F21</f>
        <v>0</v>
      </c>
      <c r="G19" s="91"/>
      <c r="H19" s="91"/>
      <c r="I19" s="91">
        <f t="shared" si="0"/>
        <v>0</v>
      </c>
      <c r="J19" s="92"/>
      <c r="K19" s="194">
        <f>'15. Balance Sheet (3)'!F18</f>
        <v>0</v>
      </c>
      <c r="L19" s="92"/>
      <c r="M19" s="92"/>
      <c r="N19" s="194">
        <f>'15. Balance Sheet (3)'!I18</f>
        <v>0</v>
      </c>
      <c r="O19" s="92"/>
      <c r="P19" s="194">
        <f>'21. Balance Sheet (5)'!F18</f>
        <v>0</v>
      </c>
      <c r="Q19" s="196"/>
      <c r="R19" s="196"/>
      <c r="S19" s="194">
        <f>'21. Balance Sheet (5)'!I18</f>
        <v>0</v>
      </c>
    </row>
    <row r="20" spans="1:19" ht="12.75" customHeight="1" x14ac:dyDescent="0.25">
      <c r="A20" s="90"/>
      <c r="B20" s="90"/>
      <c r="C20" s="90" t="str">
        <f>'1. Required Start-Up Funds'!C12</f>
        <v>Furniture and Fixtures</v>
      </c>
      <c r="D20" s="87"/>
      <c r="E20" s="92"/>
      <c r="F20" s="91">
        <f>'1. Required Start-Up Funds'!E12+'7. Beginning Balance Sheet'!F22</f>
        <v>0</v>
      </c>
      <c r="G20" s="91"/>
      <c r="H20" s="91"/>
      <c r="I20" s="91">
        <f t="shared" si="0"/>
        <v>0</v>
      </c>
      <c r="J20" s="92"/>
      <c r="K20" s="194">
        <f>'15. Balance Sheet (3)'!F19</f>
        <v>0</v>
      </c>
      <c r="L20" s="92"/>
      <c r="M20" s="92"/>
      <c r="N20" s="194">
        <f>'15. Balance Sheet (3)'!I19</f>
        <v>0</v>
      </c>
      <c r="O20" s="92"/>
      <c r="P20" s="194">
        <f>'21. Balance Sheet (5)'!F19</f>
        <v>0</v>
      </c>
      <c r="Q20" s="196"/>
      <c r="R20" s="196"/>
      <c r="S20" s="194">
        <f>'21. Balance Sheet (5)'!I19</f>
        <v>0</v>
      </c>
    </row>
    <row r="21" spans="1:19" ht="12.75" customHeight="1" x14ac:dyDescent="0.25">
      <c r="A21" s="90"/>
      <c r="B21" s="90"/>
      <c r="C21" s="90" t="str">
        <f>'1. Required Start-Up Funds'!C13</f>
        <v>Vehicles</v>
      </c>
      <c r="D21" s="87"/>
      <c r="E21" s="92"/>
      <c r="F21" s="91">
        <f>'1. Required Start-Up Funds'!E13+'7. Beginning Balance Sheet'!F23</f>
        <v>0</v>
      </c>
      <c r="G21" s="91"/>
      <c r="H21" s="91"/>
      <c r="I21" s="91">
        <f t="shared" si="0"/>
        <v>0</v>
      </c>
      <c r="J21" s="92"/>
      <c r="K21" s="194">
        <f>'15. Balance Sheet (3)'!F20</f>
        <v>0</v>
      </c>
      <c r="L21" s="92"/>
      <c r="M21" s="92"/>
      <c r="N21" s="194">
        <f>'15. Balance Sheet (3)'!I20</f>
        <v>0</v>
      </c>
      <c r="O21" s="92"/>
      <c r="P21" s="194">
        <f>'21. Balance Sheet (5)'!F20</f>
        <v>0</v>
      </c>
      <c r="Q21" s="196"/>
      <c r="R21" s="196"/>
      <c r="S21" s="194">
        <f>'21. Balance Sheet (5)'!I20</f>
        <v>0</v>
      </c>
    </row>
    <row r="22" spans="1:19" ht="12.75" customHeight="1" thickBot="1" x14ac:dyDescent="0.3">
      <c r="A22" s="90"/>
      <c r="B22" s="90"/>
      <c r="C22" s="90" t="str">
        <f>'1. Required Start-Up Funds'!C14</f>
        <v>Other Fixed Assets</v>
      </c>
      <c r="D22" s="87"/>
      <c r="E22" s="91"/>
      <c r="F22" s="47">
        <f>'7. Beginning Balance Sheet'!F24+'1. Required Start-Up Funds'!E14</f>
        <v>0</v>
      </c>
      <c r="G22" s="91"/>
      <c r="H22" s="91"/>
      <c r="I22" s="47">
        <f>F22+'8. Cash Flow Statement (1)'!Q15</f>
        <v>0</v>
      </c>
      <c r="J22" s="91"/>
      <c r="K22" s="195">
        <f>'15. Balance Sheet (3)'!F21</f>
        <v>0</v>
      </c>
      <c r="L22" s="91"/>
      <c r="M22" s="91"/>
      <c r="N22" s="195">
        <f>'15. Balance Sheet (3)'!I21</f>
        <v>0</v>
      </c>
      <c r="O22" s="91"/>
      <c r="P22" s="195">
        <f>'21. Balance Sheet (5)'!F21</f>
        <v>0</v>
      </c>
      <c r="Q22" s="196"/>
      <c r="R22" s="196"/>
      <c r="S22" s="195">
        <f>'21. Balance Sheet (5)'!I21</f>
        <v>0</v>
      </c>
    </row>
    <row r="23" spans="1:19" ht="12.75" customHeight="1" x14ac:dyDescent="0.25">
      <c r="A23" s="90"/>
      <c r="B23" s="90" t="s">
        <v>12</v>
      </c>
      <c r="C23" s="90"/>
      <c r="D23" s="87"/>
      <c r="E23" s="91"/>
      <c r="F23" s="91">
        <f>SUM(F16:F22)</f>
        <v>0</v>
      </c>
      <c r="G23" s="197"/>
      <c r="H23" s="91"/>
      <c r="I23" s="91">
        <f>SUM(I16:I22)</f>
        <v>0</v>
      </c>
      <c r="J23" s="197"/>
      <c r="K23" s="194">
        <f>'15. Balance Sheet (3)'!F22</f>
        <v>0</v>
      </c>
      <c r="L23" s="91"/>
      <c r="M23" s="91"/>
      <c r="N23" s="194">
        <f>'15. Balance Sheet (3)'!I22</f>
        <v>0</v>
      </c>
      <c r="O23" s="91"/>
      <c r="P23" s="194">
        <f>'21. Balance Sheet (5)'!F22</f>
        <v>0</v>
      </c>
      <c r="Q23" s="196"/>
      <c r="R23" s="196"/>
      <c r="S23" s="194">
        <f>'21. Balance Sheet (5)'!I22</f>
        <v>0</v>
      </c>
    </row>
    <row r="24" spans="1:19" ht="12.75" customHeight="1" x14ac:dyDescent="0.25">
      <c r="A24" s="90"/>
      <c r="B24" s="90"/>
      <c r="C24" s="90"/>
      <c r="D24" s="87"/>
      <c r="E24" s="92"/>
      <c r="F24" s="91"/>
      <c r="G24" s="91"/>
      <c r="H24" s="91"/>
      <c r="I24" s="91"/>
      <c r="J24" s="92"/>
      <c r="K24" s="92"/>
      <c r="L24" s="92"/>
      <c r="M24" s="92"/>
      <c r="N24" s="92"/>
      <c r="O24" s="92"/>
      <c r="P24" s="92"/>
      <c r="Q24" s="199"/>
      <c r="R24" s="199"/>
      <c r="S24" s="51"/>
    </row>
    <row r="25" spans="1:19" ht="12.75" customHeight="1" x14ac:dyDescent="0.25">
      <c r="A25" s="1"/>
      <c r="B25" s="1" t="s">
        <v>143</v>
      </c>
      <c r="C25" s="1"/>
      <c r="D25" s="36"/>
      <c r="E25" s="87"/>
      <c r="F25" s="91">
        <f>'7. Beginning Balance Sheet'!F27</f>
        <v>0</v>
      </c>
      <c r="G25" s="91"/>
      <c r="H25" s="91"/>
      <c r="I25" s="91">
        <f>F25+'7. Income Statement (1)'!Q60</f>
        <v>0</v>
      </c>
      <c r="J25" s="92"/>
      <c r="K25" s="194">
        <f>'15. Balance Sheet (3)'!F24</f>
        <v>0</v>
      </c>
      <c r="L25" s="92"/>
      <c r="M25" s="92"/>
      <c r="N25" s="194">
        <f>'15. Balance Sheet (3)'!I24</f>
        <v>0</v>
      </c>
      <c r="O25" s="92"/>
      <c r="P25" s="194">
        <f>'21. Balance Sheet (5)'!F24</f>
        <v>0</v>
      </c>
      <c r="Q25" s="196"/>
      <c r="R25" s="196"/>
      <c r="S25" s="194">
        <f>'21. Balance Sheet (5)'!I24</f>
        <v>0</v>
      </c>
    </row>
    <row r="26" spans="1:19" ht="12.75" customHeight="1" thickBot="1" x14ac:dyDescent="0.3">
      <c r="A26" s="1"/>
      <c r="B26" s="1"/>
      <c r="C26" s="1"/>
      <c r="D26" s="36"/>
      <c r="E26" s="87"/>
      <c r="F26" s="47"/>
      <c r="G26" s="91"/>
      <c r="H26" s="91"/>
      <c r="I26" s="47"/>
      <c r="J26" s="92"/>
      <c r="K26" s="94"/>
      <c r="L26" s="92"/>
      <c r="M26" s="92"/>
      <c r="N26" s="94"/>
      <c r="O26" s="92"/>
      <c r="P26" s="94"/>
      <c r="Q26" s="199"/>
      <c r="R26" s="199"/>
      <c r="S26" s="94"/>
    </row>
    <row r="27" spans="1:19" ht="15.75" customHeight="1" thickBot="1" x14ac:dyDescent="0.3">
      <c r="A27" s="1" t="s">
        <v>144</v>
      </c>
      <c r="B27" s="1"/>
      <c r="C27" s="1"/>
      <c r="D27" s="36"/>
      <c r="E27" s="87"/>
      <c r="F27" s="55">
        <f>INT(F13+F23-F25)</f>
        <v>0</v>
      </c>
      <c r="G27" s="197"/>
      <c r="H27" s="91"/>
      <c r="I27" s="55">
        <f>INT(I13+I23-I25)</f>
        <v>0</v>
      </c>
      <c r="J27" s="197"/>
      <c r="K27" s="200">
        <f>'15. Balance Sheet (3)'!F26</f>
        <v>0</v>
      </c>
      <c r="L27" s="92"/>
      <c r="M27" s="92"/>
      <c r="N27" s="200">
        <f>'15. Balance Sheet (3)'!I26</f>
        <v>0</v>
      </c>
      <c r="O27" s="92"/>
      <c r="P27" s="200">
        <f>'21. Balance Sheet (5)'!F26</f>
        <v>0</v>
      </c>
      <c r="Q27" s="196"/>
      <c r="R27" s="196"/>
      <c r="S27" s="200">
        <f>'21. Balance Sheet (5)'!I26</f>
        <v>0</v>
      </c>
    </row>
    <row r="28" spans="1:19" ht="12.75" customHeight="1" thickTop="1" x14ac:dyDescent="0.25">
      <c r="A28" s="1"/>
      <c r="B28" s="1"/>
      <c r="C28" s="1"/>
      <c r="D28" s="36"/>
      <c r="E28" s="87"/>
      <c r="F28" s="91"/>
      <c r="G28" s="91"/>
      <c r="H28" s="91"/>
      <c r="I28" s="91"/>
      <c r="J28" s="92"/>
      <c r="K28" s="92"/>
      <c r="L28" s="92"/>
      <c r="M28" s="92"/>
      <c r="N28" s="92"/>
      <c r="O28" s="92"/>
      <c r="P28" s="92"/>
      <c r="Q28" s="199"/>
      <c r="R28" s="199"/>
      <c r="S28" s="51"/>
    </row>
    <row r="29" spans="1:19" ht="12.75" customHeight="1" x14ac:dyDescent="0.25">
      <c r="A29" s="1" t="s">
        <v>145</v>
      </c>
      <c r="B29" s="1"/>
      <c r="C29" s="1"/>
      <c r="D29" s="36"/>
      <c r="E29" s="87"/>
      <c r="F29" s="91"/>
      <c r="G29" s="91"/>
      <c r="H29" s="91"/>
      <c r="I29" s="91"/>
      <c r="J29" s="92"/>
      <c r="K29" s="92"/>
      <c r="L29" s="92"/>
      <c r="M29" s="92"/>
      <c r="N29" s="92"/>
      <c r="O29" s="92"/>
      <c r="P29" s="92"/>
      <c r="Q29" s="199"/>
      <c r="R29" s="199"/>
      <c r="S29" s="51"/>
    </row>
    <row r="30" spans="1:19" ht="12.75" customHeight="1" x14ac:dyDescent="0.25">
      <c r="A30" s="1"/>
      <c r="B30" s="1" t="s">
        <v>149</v>
      </c>
      <c r="C30" s="1"/>
      <c r="D30" s="36"/>
      <c r="E30" s="87"/>
      <c r="F30" s="91"/>
      <c r="G30" s="91"/>
      <c r="H30" s="91"/>
      <c r="I30" s="91"/>
      <c r="J30" s="92"/>
      <c r="K30" s="92"/>
      <c r="L30" s="92"/>
      <c r="M30" s="92"/>
      <c r="N30" s="92"/>
      <c r="O30" s="92"/>
      <c r="P30" s="92"/>
      <c r="Q30" s="199"/>
      <c r="R30" s="199"/>
      <c r="S30" s="51"/>
    </row>
    <row r="31" spans="1:19" ht="12.75" customHeight="1" x14ac:dyDescent="0.25">
      <c r="A31" s="1"/>
      <c r="B31" s="1"/>
      <c r="C31" s="1" t="s">
        <v>146</v>
      </c>
      <c r="D31" s="36"/>
      <c r="E31" s="91"/>
      <c r="F31" s="91">
        <f>'7. Beginning Balance Sheet'!F35</f>
        <v>0</v>
      </c>
      <c r="G31" s="91"/>
      <c r="H31" s="91"/>
      <c r="I31" s="91">
        <f>'7. Income Statement (1)'!Q22-'8. Cash Flow Statement (1)'!Q17+F31</f>
        <v>0</v>
      </c>
      <c r="J31" s="91"/>
      <c r="K31" s="194">
        <f>'15. Balance Sheet (3)'!F30</f>
        <v>0</v>
      </c>
      <c r="L31" s="91"/>
      <c r="M31" s="91"/>
      <c r="N31" s="194">
        <f>'15. Balance Sheet (3)'!I30</f>
        <v>0</v>
      </c>
      <c r="O31" s="91"/>
      <c r="P31" s="194">
        <f>'21. Balance Sheet (5)'!F30</f>
        <v>0</v>
      </c>
      <c r="Q31" s="196"/>
      <c r="R31" s="196"/>
      <c r="S31" s="194">
        <f>'21. Balance Sheet (5)'!I30</f>
        <v>0</v>
      </c>
    </row>
    <row r="32" spans="1:19" ht="12.75" customHeight="1" x14ac:dyDescent="0.25">
      <c r="A32" s="1"/>
      <c r="B32" s="1"/>
      <c r="C32" s="1" t="s">
        <v>266</v>
      </c>
      <c r="D32" s="36"/>
      <c r="E32" s="92"/>
      <c r="F32" s="91">
        <f>'1. Required Start-Up Funds'!G41+'7. Beginning Balance Sheet'!F36</f>
        <v>0</v>
      </c>
      <c r="G32" s="91"/>
      <c r="H32" s="91"/>
      <c r="I32" s="91">
        <f>'26. Amoritization Schedule'!R15+'7. Beginning Balance Sheet'!F36</f>
        <v>0</v>
      </c>
      <c r="J32" s="92"/>
      <c r="K32" s="194">
        <f>'15. Balance Sheet (3)'!F31</f>
        <v>0</v>
      </c>
      <c r="L32" s="92"/>
      <c r="M32" s="92"/>
      <c r="N32" s="194">
        <f>'15. Balance Sheet (3)'!I31</f>
        <v>0</v>
      </c>
      <c r="O32" s="92"/>
      <c r="P32" s="194">
        <f>'21. Balance Sheet (5)'!F31</f>
        <v>0</v>
      </c>
      <c r="Q32" s="196"/>
      <c r="R32" s="196"/>
      <c r="S32" s="194">
        <f>'21. Balance Sheet (5)'!I31</f>
        <v>0</v>
      </c>
    </row>
    <row r="33" spans="1:32" ht="12.75" customHeight="1" x14ac:dyDescent="0.25">
      <c r="A33" s="1"/>
      <c r="B33" s="1"/>
      <c r="C33" s="1" t="s">
        <v>148</v>
      </c>
      <c r="D33" s="36"/>
      <c r="E33" s="87"/>
      <c r="F33" s="91">
        <f>'1. Required Start-Up Funds'!G42+'7. Beginning Balance Sheet'!F37</f>
        <v>0</v>
      </c>
      <c r="G33" s="91"/>
      <c r="H33" s="91"/>
      <c r="I33" s="91">
        <f>'26. Amoritization Schedule'!R42+'7. Beginning Balance Sheet'!F37</f>
        <v>0</v>
      </c>
      <c r="J33" s="92"/>
      <c r="K33" s="194">
        <f>'15. Balance Sheet (3)'!F32</f>
        <v>0</v>
      </c>
      <c r="L33" s="92"/>
      <c r="M33" s="92"/>
      <c r="N33" s="194">
        <f>'15. Balance Sheet (3)'!I32</f>
        <v>0</v>
      </c>
      <c r="O33" s="92"/>
      <c r="P33" s="194">
        <f>'21. Balance Sheet (5)'!F32</f>
        <v>0</v>
      </c>
      <c r="Q33" s="196"/>
      <c r="R33" s="196"/>
      <c r="S33" s="194">
        <f>'21. Balance Sheet (5)'!I32</f>
        <v>0</v>
      </c>
    </row>
    <row r="34" spans="1:32" ht="12.75" customHeight="1" x14ac:dyDescent="0.25">
      <c r="A34" s="1"/>
      <c r="B34" s="1"/>
      <c r="C34" s="1" t="str">
        <f>CONCATENATE('1. Required Start-Up Funds'!$C$43," Debt")</f>
        <v>Family Loans Debt</v>
      </c>
      <c r="D34" s="36"/>
      <c r="E34" s="87"/>
      <c r="F34" s="91">
        <f>'1. Required Start-Up Funds'!G43+'7. Beginning Balance Sheet'!F38</f>
        <v>0</v>
      </c>
      <c r="G34" s="91"/>
      <c r="H34" s="91"/>
      <c r="I34" s="91">
        <f>'26. Amoritization Schedule'!R69+'7. Beginning Balance Sheet'!F38</f>
        <v>0</v>
      </c>
      <c r="J34" s="92"/>
      <c r="K34" s="194">
        <f>'15. Balance Sheet (3)'!F33</f>
        <v>0</v>
      </c>
      <c r="L34" s="92"/>
      <c r="M34" s="92"/>
      <c r="N34" s="194">
        <f>'15. Balance Sheet (3)'!I33</f>
        <v>0</v>
      </c>
      <c r="O34" s="92"/>
      <c r="P34" s="194">
        <f>'21. Balance Sheet (5)'!F33</f>
        <v>0</v>
      </c>
      <c r="Q34" s="196"/>
      <c r="R34" s="196"/>
      <c r="S34" s="194">
        <f>'21. Balance Sheet (5)'!I33</f>
        <v>0</v>
      </c>
    </row>
    <row r="35" spans="1:32" ht="12.75" customHeight="1" x14ac:dyDescent="0.25">
      <c r="A35" s="1"/>
      <c r="B35" s="1"/>
      <c r="C35" s="1" t="str">
        <f>CONCATENATE('1. Required Start-Up Funds'!$C$44," Debt")</f>
        <v>CEI, FAME, etc. Debt</v>
      </c>
      <c r="D35" s="36"/>
      <c r="E35" s="87"/>
      <c r="F35" s="91">
        <f>'1. Required Start-Up Funds'!G44+'7. Beginning Balance Sheet'!F39</f>
        <v>0</v>
      </c>
      <c r="G35" s="91"/>
      <c r="H35" s="91"/>
      <c r="I35" s="91">
        <f>'26. Amoritization Schedule'!R96+'7. Beginning Balance Sheet'!F39</f>
        <v>0</v>
      </c>
      <c r="J35" s="92"/>
      <c r="K35" s="194">
        <f>'15. Balance Sheet (3)'!F34</f>
        <v>0</v>
      </c>
      <c r="L35" s="92"/>
      <c r="M35" s="92"/>
      <c r="N35" s="194">
        <f>'15. Balance Sheet (3)'!I34</f>
        <v>0</v>
      </c>
      <c r="O35" s="92"/>
      <c r="P35" s="194">
        <f>'21. Balance Sheet (5)'!F34</f>
        <v>0</v>
      </c>
      <c r="Q35" s="196"/>
      <c r="R35" s="196"/>
      <c r="S35" s="194">
        <f>'21. Balance Sheet (5)'!I34</f>
        <v>0</v>
      </c>
    </row>
    <row r="36" spans="1:32" ht="12.75" customHeight="1" x14ac:dyDescent="0.25">
      <c r="A36" s="1"/>
      <c r="B36" s="1"/>
      <c r="C36" s="1" t="str">
        <f>'1. Required Start-Up Funds'!$C$45</f>
        <v>Other Bank Debt</v>
      </c>
      <c r="D36" s="36"/>
      <c r="E36" s="87"/>
      <c r="F36" s="91">
        <f>'1. Required Start-Up Funds'!G45+'7. Beginning Balance Sheet'!F40</f>
        <v>0</v>
      </c>
      <c r="G36" s="91"/>
      <c r="H36" s="91"/>
      <c r="I36" s="91">
        <f>'26. Amoritization Schedule'!R123+'7. Beginning Balance Sheet'!F40</f>
        <v>0</v>
      </c>
      <c r="J36" s="92"/>
      <c r="K36" s="194">
        <f>'15. Balance Sheet (3)'!F35</f>
        <v>0</v>
      </c>
      <c r="L36" s="92"/>
      <c r="M36" s="92"/>
      <c r="N36" s="194">
        <f>'15. Balance Sheet (3)'!I35</f>
        <v>0</v>
      </c>
      <c r="O36" s="92"/>
      <c r="P36" s="194">
        <f>'21. Balance Sheet (5)'!F35</f>
        <v>0</v>
      </c>
      <c r="Q36" s="196"/>
      <c r="R36" s="196"/>
      <c r="S36" s="194">
        <f>'21. Balance Sheet (5)'!I35</f>
        <v>0</v>
      </c>
    </row>
    <row r="37" spans="1:32" ht="12.75" customHeight="1" thickBot="1" x14ac:dyDescent="0.3">
      <c r="A37" s="1"/>
      <c r="B37" s="1"/>
      <c r="C37" s="1" t="s">
        <v>132</v>
      </c>
      <c r="D37" s="36"/>
      <c r="E37" s="87"/>
      <c r="F37" s="47">
        <f>'7. Beginning Balance Sheet'!F38</f>
        <v>0</v>
      </c>
      <c r="G37" s="91"/>
      <c r="H37" s="91"/>
      <c r="I37" s="47">
        <f>'8. Cash Flow Statement (1)'!P38+F37</f>
        <v>0</v>
      </c>
      <c r="J37" s="92"/>
      <c r="K37" s="195">
        <f>'15. Balance Sheet (3)'!F36</f>
        <v>0</v>
      </c>
      <c r="L37" s="92"/>
      <c r="M37" s="92"/>
      <c r="N37" s="195">
        <f>'15. Balance Sheet (3)'!I36</f>
        <v>0</v>
      </c>
      <c r="O37" s="92"/>
      <c r="P37" s="195">
        <f>'21. Balance Sheet (5)'!F36</f>
        <v>0</v>
      </c>
      <c r="Q37" s="196"/>
      <c r="R37" s="196"/>
      <c r="S37" s="195">
        <f>'21. Balance Sheet (5)'!I36</f>
        <v>0</v>
      </c>
    </row>
    <row r="38" spans="1:32" ht="12.75" customHeight="1" x14ac:dyDescent="0.25">
      <c r="A38" s="1"/>
      <c r="B38" s="1" t="s">
        <v>150</v>
      </c>
      <c r="C38" s="1"/>
      <c r="D38" s="36"/>
      <c r="E38" s="87"/>
      <c r="F38" s="91">
        <f>SUM(F31:F37)</f>
        <v>0</v>
      </c>
      <c r="G38" s="197"/>
      <c r="H38" s="91"/>
      <c r="I38" s="91">
        <f>SUM(I31:I37)</f>
        <v>0</v>
      </c>
      <c r="J38" s="197"/>
      <c r="K38" s="194">
        <f>'15. Balance Sheet (3)'!F37</f>
        <v>0</v>
      </c>
      <c r="L38" s="92"/>
      <c r="M38" s="92"/>
      <c r="N38" s="194">
        <f>'15. Balance Sheet (3)'!I37</f>
        <v>0</v>
      </c>
      <c r="O38" s="92"/>
      <c r="P38" s="194">
        <f>'21. Balance Sheet (5)'!F37</f>
        <v>0</v>
      </c>
      <c r="Q38" s="196"/>
      <c r="R38" s="196"/>
      <c r="S38" s="194">
        <f>'21. Balance Sheet (5)'!I37</f>
        <v>0</v>
      </c>
    </row>
    <row r="39" spans="1:32" ht="12.75" customHeight="1" x14ac:dyDescent="0.25">
      <c r="A39" s="1"/>
      <c r="B39" s="1"/>
      <c r="C39" s="1"/>
      <c r="D39" s="36"/>
      <c r="E39" s="36"/>
      <c r="F39" s="43"/>
      <c r="G39" s="43"/>
      <c r="H39" s="43"/>
      <c r="I39" s="43"/>
      <c r="J39" s="51"/>
      <c r="K39" s="51"/>
      <c r="L39" s="51"/>
      <c r="M39" s="51"/>
      <c r="N39" s="51"/>
      <c r="O39" s="51"/>
      <c r="P39" s="51"/>
      <c r="Q39" s="201"/>
      <c r="R39" s="201"/>
      <c r="S39" s="51"/>
    </row>
    <row r="40" spans="1:32" ht="12.75" customHeight="1" x14ac:dyDescent="0.25">
      <c r="A40" s="1"/>
      <c r="B40" s="1" t="s">
        <v>151</v>
      </c>
      <c r="C40" s="1"/>
      <c r="D40" s="36"/>
      <c r="E40" s="36"/>
      <c r="F40" s="43"/>
      <c r="G40" s="43"/>
      <c r="H40" s="43"/>
      <c r="I40" s="43"/>
      <c r="J40" s="51"/>
      <c r="K40" s="51"/>
      <c r="L40" s="51"/>
      <c r="M40" s="51"/>
      <c r="N40" s="51"/>
      <c r="O40" s="51"/>
      <c r="P40" s="51"/>
      <c r="Q40" s="201"/>
      <c r="R40" s="201"/>
      <c r="S40" s="51"/>
    </row>
    <row r="41" spans="1:32" ht="12.75" customHeight="1" x14ac:dyDescent="0.25">
      <c r="A41" s="1"/>
      <c r="B41" s="1"/>
      <c r="C41" s="1" t="s">
        <v>152</v>
      </c>
      <c r="D41" s="36"/>
      <c r="E41" s="36"/>
      <c r="F41" s="43">
        <f>'1. Required Start-Up Funds'!G37+'1. Required Start-Up Funds'!G38+'7. Beginning Balance Sheet'!F42</f>
        <v>0</v>
      </c>
      <c r="G41" s="43"/>
      <c r="H41" s="43"/>
      <c r="I41" s="43">
        <f>F41</f>
        <v>0</v>
      </c>
      <c r="J41" s="51"/>
      <c r="K41" s="194">
        <f>'15. Balance Sheet (3)'!F40</f>
        <v>0</v>
      </c>
      <c r="L41" s="51"/>
      <c r="M41" s="51"/>
      <c r="N41" s="194">
        <f>'15. Balance Sheet (3)'!I40</f>
        <v>0</v>
      </c>
      <c r="O41" s="51"/>
      <c r="P41" s="194">
        <f>'21. Balance Sheet (5)'!F40</f>
        <v>0</v>
      </c>
      <c r="Q41" s="196"/>
      <c r="R41" s="196"/>
      <c r="S41" s="194">
        <f>'21. Balance Sheet (5)'!I40</f>
        <v>0</v>
      </c>
    </row>
    <row r="42" spans="1:32" ht="12.75" customHeight="1" x14ac:dyDescent="0.25">
      <c r="A42" s="1"/>
      <c r="B42" s="1"/>
      <c r="C42" s="1" t="s">
        <v>153</v>
      </c>
      <c r="D42" s="36"/>
      <c r="E42" s="36"/>
      <c r="F42" s="43">
        <f>'7. Beginning Balance Sheet'!F43</f>
        <v>0</v>
      </c>
      <c r="G42" s="43"/>
      <c r="H42" s="43"/>
      <c r="I42" s="43">
        <f>'7. Income Statement (1)'!Q71+F42</f>
        <v>0</v>
      </c>
      <c r="J42" s="51"/>
      <c r="K42" s="194">
        <f>'15. Balance Sheet (3)'!F41</f>
        <v>0</v>
      </c>
      <c r="L42" s="51"/>
      <c r="M42" s="51"/>
      <c r="N42" s="194">
        <f>'15. Balance Sheet (3)'!I41</f>
        <v>0</v>
      </c>
      <c r="O42" s="51"/>
      <c r="P42" s="194">
        <f>'21. Balance Sheet (5)'!F41</f>
        <v>0</v>
      </c>
      <c r="Q42" s="196"/>
      <c r="R42" s="196"/>
      <c r="S42" s="194">
        <f>'21. Balance Sheet (5)'!I41</f>
        <v>0</v>
      </c>
    </row>
    <row r="43" spans="1:32" ht="12.75" customHeight="1" thickBot="1" x14ac:dyDescent="0.3">
      <c r="A43" s="1"/>
      <c r="B43" s="1"/>
      <c r="C43" s="1" t="s">
        <v>154</v>
      </c>
      <c r="D43" s="36"/>
      <c r="E43" s="36"/>
      <c r="F43" s="47">
        <f>'7. Beginning Balance Sheet'!F44</f>
        <v>0</v>
      </c>
      <c r="G43" s="91"/>
      <c r="H43" s="43"/>
      <c r="I43" s="47">
        <f>'8. Cash Flow Statement (1)'!Q26+F43</f>
        <v>0</v>
      </c>
      <c r="J43" s="51"/>
      <c r="K43" s="195">
        <f>'15. Balance Sheet (3)'!F42</f>
        <v>0</v>
      </c>
      <c r="L43" s="51"/>
      <c r="M43" s="51"/>
      <c r="N43" s="195">
        <f>'15. Balance Sheet (3)'!I42</f>
        <v>0</v>
      </c>
      <c r="O43" s="51"/>
      <c r="P43" s="195">
        <f>'21. Balance Sheet (5)'!F42</f>
        <v>0</v>
      </c>
      <c r="Q43" s="196"/>
      <c r="R43" s="196"/>
      <c r="S43" s="195">
        <f>'21. Balance Sheet (5)'!I42</f>
        <v>0</v>
      </c>
    </row>
    <row r="44" spans="1:32" ht="12.75" customHeight="1" x14ac:dyDescent="0.25">
      <c r="A44" s="1"/>
      <c r="B44" s="1" t="s">
        <v>155</v>
      </c>
      <c r="C44" s="1"/>
      <c r="D44" s="36"/>
      <c r="E44" s="36"/>
      <c r="F44" s="43">
        <f>F41+F42-F43</f>
        <v>0</v>
      </c>
      <c r="G44" s="202"/>
      <c r="H44" s="43"/>
      <c r="I44" s="43">
        <f>I41+I42-I43</f>
        <v>0</v>
      </c>
      <c r="J44" s="202"/>
      <c r="K44" s="194">
        <f>'15. Balance Sheet (3)'!F43</f>
        <v>0</v>
      </c>
      <c r="L44" s="51"/>
      <c r="M44" s="51"/>
      <c r="N44" s="194">
        <f>'15. Balance Sheet (3)'!I43</f>
        <v>0</v>
      </c>
      <c r="O44" s="51"/>
      <c r="P44" s="194">
        <f>'21. Balance Sheet (5)'!F43</f>
        <v>0</v>
      </c>
      <c r="Q44" s="196"/>
      <c r="R44" s="196"/>
      <c r="S44" s="194">
        <f>'21. Balance Sheet (5)'!I43</f>
        <v>0</v>
      </c>
    </row>
    <row r="45" spans="1:32" ht="12.75" customHeight="1" thickBot="1" x14ac:dyDescent="0.3">
      <c r="A45" s="1"/>
      <c r="B45" s="1"/>
      <c r="C45" s="1"/>
      <c r="D45" s="36"/>
      <c r="E45" s="36"/>
      <c r="F45" s="47"/>
      <c r="G45" s="91"/>
      <c r="H45" s="43"/>
      <c r="I45" s="47"/>
      <c r="J45" s="51"/>
      <c r="K45" s="94"/>
      <c r="L45" s="51"/>
      <c r="M45" s="51"/>
      <c r="N45" s="94"/>
      <c r="O45" s="51"/>
      <c r="P45" s="94"/>
      <c r="Q45" s="51"/>
      <c r="R45" s="51"/>
      <c r="S45" s="94"/>
    </row>
    <row r="46" spans="1:32" ht="15.75" customHeight="1" thickBot="1" x14ac:dyDescent="0.3">
      <c r="A46" s="1" t="s">
        <v>177</v>
      </c>
      <c r="B46" s="1"/>
      <c r="C46" s="1"/>
      <c r="D46" s="36"/>
      <c r="E46" s="36"/>
      <c r="F46" s="55">
        <f>INT(F38+F44)</f>
        <v>0</v>
      </c>
      <c r="G46" s="197"/>
      <c r="H46" s="43"/>
      <c r="I46" s="55">
        <f>INT(I38+I44)</f>
        <v>0</v>
      </c>
      <c r="J46" s="197"/>
      <c r="K46" s="200">
        <f>'15. Balance Sheet (3)'!F45</f>
        <v>0</v>
      </c>
      <c r="L46" s="51"/>
      <c r="M46" s="51"/>
      <c r="N46" s="200">
        <f>'15. Balance Sheet (3)'!I45</f>
        <v>0</v>
      </c>
      <c r="O46" s="51"/>
      <c r="P46" s="200">
        <f>'21. Balance Sheet (5)'!F45</f>
        <v>0</v>
      </c>
      <c r="Q46" s="196"/>
      <c r="R46" s="196"/>
      <c r="S46" s="200">
        <f>'21. Balance Sheet (5)'!I45</f>
        <v>0</v>
      </c>
      <c r="V46" s="19"/>
      <c r="W46" s="19"/>
      <c r="X46" s="19"/>
      <c r="Y46" s="19"/>
      <c r="Z46" s="19"/>
      <c r="AA46" s="19"/>
      <c r="AB46" s="19"/>
      <c r="AC46" s="19"/>
      <c r="AD46" s="19"/>
      <c r="AE46" s="19"/>
      <c r="AF46" s="19"/>
    </row>
    <row r="47" spans="1:32" ht="12.75" customHeight="1" thickTop="1" x14ac:dyDescent="0.25">
      <c r="A47" s="1"/>
      <c r="B47" s="1"/>
      <c r="C47" s="1"/>
      <c r="D47" s="36"/>
      <c r="E47" s="36"/>
      <c r="F47" s="36"/>
      <c r="G47" s="36"/>
      <c r="H47" s="36"/>
      <c r="I47" s="36"/>
      <c r="J47" s="36"/>
      <c r="K47" s="36"/>
      <c r="L47" s="36"/>
      <c r="M47" s="36"/>
      <c r="N47" s="36"/>
      <c r="O47" s="36"/>
      <c r="P47" s="36"/>
    </row>
    <row r="48" spans="1:32" s="244" customFormat="1" ht="27.75" customHeight="1" x14ac:dyDescent="0.25">
      <c r="A48" s="241"/>
      <c r="B48" s="241"/>
      <c r="C48" s="241"/>
      <c r="D48" s="242"/>
      <c r="E48" s="242"/>
      <c r="F48" s="241" t="str">
        <f>IF(F27=F46,"Statement Balances","Does Not Balance")</f>
        <v>Statement Balances</v>
      </c>
      <c r="G48" s="242"/>
      <c r="H48" s="242"/>
      <c r="I48" s="241" t="str">
        <f>IF(I27-I46=0,"Statement Balances","Does Not Balance")</f>
        <v>Statement Balances</v>
      </c>
      <c r="J48" s="242"/>
      <c r="K48" s="241" t="str">
        <f>IF(K27-K46=0,"Statement Balances","Does Not Balance")</f>
        <v>Statement Balances</v>
      </c>
      <c r="L48" s="242"/>
      <c r="M48" s="242"/>
      <c r="N48" s="241" t="str">
        <f>IF(N27-N46=0,"Statement Balances","Does Not Balance")</f>
        <v>Statement Balances</v>
      </c>
      <c r="O48" s="242"/>
      <c r="P48" s="241" t="str">
        <f>IF(P27-P46=0,"Statement Balances","Does Not Balance")</f>
        <v>Statement Balances</v>
      </c>
      <c r="Q48" s="243"/>
      <c r="R48" s="243"/>
      <c r="S48" s="241" t="str">
        <f>IF(S27-S46=0,"Statement Balances","Does Not Balance")</f>
        <v>Statement Balances</v>
      </c>
    </row>
    <row r="49" spans="1:18" ht="12.75" customHeight="1" x14ac:dyDescent="0.25">
      <c r="A49" s="1"/>
      <c r="B49" s="1"/>
      <c r="C49" s="1"/>
      <c r="D49" s="36"/>
      <c r="E49" s="36"/>
      <c r="F49" s="36"/>
      <c r="G49" s="36"/>
      <c r="H49" s="36"/>
      <c r="I49" s="36"/>
      <c r="J49" s="36"/>
      <c r="K49" s="1"/>
      <c r="L49" s="36"/>
      <c r="M49" s="36"/>
      <c r="N49" s="36"/>
      <c r="O49" s="36"/>
      <c r="P49" s="36"/>
    </row>
    <row r="50" spans="1:18" ht="12.75" customHeight="1" x14ac:dyDescent="0.25">
      <c r="A50" s="1"/>
      <c r="B50" s="1"/>
      <c r="C50" s="1"/>
      <c r="D50" s="36"/>
      <c r="E50" s="36"/>
      <c r="F50" s="36"/>
      <c r="G50" s="36"/>
      <c r="H50" s="36"/>
      <c r="I50" s="36"/>
      <c r="J50" s="36"/>
      <c r="K50" s="36"/>
      <c r="L50" s="36"/>
      <c r="M50" s="36"/>
      <c r="N50" s="36"/>
      <c r="O50" s="36"/>
      <c r="P50" s="36"/>
    </row>
    <row r="51" spans="1:18" ht="12.75" customHeight="1" x14ac:dyDescent="0.2"/>
    <row r="52" spans="1:18" ht="12.75" customHeight="1" x14ac:dyDescent="0.2"/>
    <row r="53" spans="1:18" ht="12.75" customHeight="1" x14ac:dyDescent="0.2">
      <c r="E53" s="12"/>
      <c r="F53" s="12"/>
      <c r="G53" s="12"/>
      <c r="H53" s="12"/>
      <c r="I53" s="12"/>
      <c r="J53" s="12"/>
      <c r="K53" s="12"/>
      <c r="L53" s="12"/>
      <c r="M53" s="12"/>
      <c r="N53" s="12"/>
      <c r="O53" s="12"/>
      <c r="P53" s="12"/>
      <c r="Q53" s="12"/>
      <c r="R53" s="12"/>
    </row>
    <row r="54" spans="1:18" ht="12.75" customHeight="1" x14ac:dyDescent="0.2">
      <c r="E54" s="12"/>
      <c r="F54" s="12"/>
      <c r="G54" s="12"/>
      <c r="H54" s="12"/>
      <c r="I54" s="12"/>
      <c r="J54" s="12"/>
      <c r="K54" s="12"/>
      <c r="L54" s="12"/>
      <c r="M54" s="12"/>
      <c r="N54" s="12"/>
      <c r="O54" s="12"/>
      <c r="P54" s="12"/>
      <c r="Q54" s="12"/>
      <c r="R54" s="12"/>
    </row>
    <row r="55" spans="1:18" ht="12.75" customHeight="1" x14ac:dyDescent="0.2">
      <c r="E55" s="12"/>
      <c r="F55" s="12"/>
      <c r="G55" s="12"/>
      <c r="H55" s="12"/>
      <c r="I55" s="12"/>
      <c r="J55" s="12"/>
      <c r="K55" s="12"/>
      <c r="L55" s="12"/>
      <c r="M55" s="12"/>
      <c r="N55" s="12"/>
      <c r="O55" s="12"/>
      <c r="P55" s="12"/>
      <c r="Q55" s="12"/>
      <c r="R55" s="12"/>
    </row>
    <row r="56" spans="1:18" ht="12.75" customHeight="1" x14ac:dyDescent="0.2">
      <c r="D56" s="7"/>
      <c r="E56" s="12"/>
      <c r="F56" s="12"/>
      <c r="G56" s="12"/>
      <c r="H56" s="12"/>
      <c r="I56" s="12"/>
      <c r="J56" s="12"/>
      <c r="K56" s="12"/>
      <c r="L56" s="12"/>
      <c r="M56" s="12"/>
      <c r="N56" s="12"/>
      <c r="O56" s="12"/>
      <c r="P56" s="12"/>
      <c r="Q56" s="12"/>
      <c r="R56" s="12"/>
    </row>
    <row r="57" spans="1:18" ht="12.75" customHeight="1" x14ac:dyDescent="0.2">
      <c r="D57" s="7"/>
      <c r="E57" s="12"/>
      <c r="F57" s="12"/>
      <c r="G57" s="12"/>
      <c r="H57" s="12"/>
      <c r="I57" s="12"/>
      <c r="J57" s="12"/>
      <c r="K57" s="12"/>
      <c r="L57" s="12"/>
      <c r="M57" s="12"/>
      <c r="N57" s="12"/>
      <c r="O57" s="12"/>
      <c r="P57" s="12"/>
      <c r="Q57" s="12"/>
      <c r="R57" s="12"/>
    </row>
    <row r="58" spans="1:18" ht="12.75" customHeight="1" x14ac:dyDescent="0.2">
      <c r="D58" s="7"/>
      <c r="E58" s="12"/>
      <c r="F58" s="12"/>
      <c r="G58" s="12"/>
      <c r="H58" s="12"/>
      <c r="I58" s="12"/>
      <c r="J58" s="12"/>
      <c r="K58" s="12"/>
      <c r="L58" s="12"/>
      <c r="M58" s="12"/>
      <c r="N58" s="12"/>
      <c r="O58" s="12"/>
      <c r="P58" s="12"/>
      <c r="Q58" s="12"/>
      <c r="R58" s="12"/>
    </row>
    <row r="59" spans="1:18" ht="12.75" customHeight="1" x14ac:dyDescent="0.2">
      <c r="D59" s="7"/>
      <c r="E59" s="12"/>
      <c r="F59" s="12"/>
      <c r="G59" s="12"/>
      <c r="H59" s="12"/>
      <c r="I59" s="12"/>
      <c r="J59" s="12"/>
      <c r="K59" s="12"/>
      <c r="L59" s="12"/>
      <c r="M59" s="12"/>
      <c r="N59" s="12"/>
      <c r="O59" s="12"/>
      <c r="P59" s="12"/>
      <c r="Q59" s="12"/>
      <c r="R59" s="12"/>
    </row>
    <row r="60" spans="1:18" ht="12.75" customHeight="1" x14ac:dyDescent="0.2">
      <c r="D60" s="7"/>
      <c r="E60" s="12"/>
      <c r="F60" s="12"/>
      <c r="G60" s="12"/>
      <c r="H60" s="12"/>
      <c r="I60" s="12"/>
      <c r="J60" s="12"/>
      <c r="K60" s="12"/>
      <c r="L60" s="12"/>
      <c r="M60" s="12"/>
      <c r="N60" s="12"/>
      <c r="O60" s="12"/>
      <c r="P60" s="12"/>
      <c r="Q60" s="12"/>
      <c r="R60" s="12"/>
    </row>
    <row r="61" spans="1:18" ht="12.75" customHeight="1" x14ac:dyDescent="0.2">
      <c r="E61" s="12"/>
      <c r="F61" s="12"/>
      <c r="G61" s="12"/>
      <c r="H61" s="12"/>
      <c r="I61" s="12"/>
      <c r="J61" s="12"/>
      <c r="K61" s="12"/>
      <c r="L61" s="12"/>
      <c r="M61" s="12"/>
      <c r="N61" s="12"/>
      <c r="O61" s="12"/>
      <c r="P61" s="12"/>
      <c r="Q61" s="12"/>
      <c r="R61" s="12"/>
    </row>
    <row r="62" spans="1:18" ht="12.75" customHeight="1" x14ac:dyDescent="0.2">
      <c r="E62" s="12"/>
      <c r="F62" s="12"/>
      <c r="G62" s="12"/>
      <c r="H62" s="12"/>
      <c r="I62" s="12"/>
      <c r="J62" s="12"/>
      <c r="K62" s="12"/>
      <c r="L62" s="12"/>
      <c r="M62" s="12"/>
      <c r="N62" s="12"/>
      <c r="O62" s="12"/>
      <c r="P62" s="12"/>
      <c r="Q62" s="12"/>
      <c r="R62" s="12"/>
    </row>
    <row r="63" spans="1:18" ht="12.75" customHeight="1" x14ac:dyDescent="0.2">
      <c r="E63" s="12"/>
      <c r="F63" s="12"/>
      <c r="G63" s="12"/>
      <c r="H63" s="12"/>
      <c r="I63" s="12"/>
      <c r="J63" s="12"/>
      <c r="K63" s="12"/>
      <c r="L63" s="12"/>
      <c r="M63" s="12"/>
      <c r="N63" s="12"/>
      <c r="O63" s="12"/>
      <c r="P63" s="12"/>
      <c r="Q63" s="12"/>
      <c r="R63" s="12"/>
    </row>
    <row r="64" spans="1:18" ht="12.75" customHeight="1" x14ac:dyDescent="0.2">
      <c r="E64" s="12"/>
      <c r="F64" s="12"/>
      <c r="G64" s="12"/>
      <c r="H64" s="12"/>
      <c r="I64" s="12"/>
      <c r="J64" s="12"/>
      <c r="K64" s="12"/>
      <c r="L64" s="12"/>
      <c r="M64" s="12"/>
      <c r="N64" s="12"/>
      <c r="O64" s="12"/>
      <c r="P64" s="12"/>
      <c r="Q64" s="12"/>
      <c r="R64" s="12"/>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sheetData>
  <mergeCells count="5">
    <mergeCell ref="I1:I2"/>
    <mergeCell ref="K1:K2"/>
    <mergeCell ref="N1:N2"/>
    <mergeCell ref="P1:P2"/>
    <mergeCell ref="S1:S2"/>
  </mergeCells>
  <phoneticPr fontId="4" type="noConversion"/>
  <pageMargins left="0.5" right="0.5" top="0.75" bottom="0.5" header="0.3" footer="0.3"/>
  <pageSetup scale="88" orientation="landscape" horizontalDpi="4294967293" verticalDpi="4294967293"/>
  <headerFooter>
    <oddHeader>&amp;R&amp;K000000&amp;A_x000D_&amp;D_x000D_&amp;T</oddHeader>
    <oddFooter>&amp;L&amp;F&amp;RPage &amp;P of &amp;N</oddFooter>
  </headerFooter>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79"/>
  <sheetViews>
    <sheetView showGridLines="0" workbookViewId="0">
      <selection activeCell="O15" sqref="O15"/>
    </sheetView>
  </sheetViews>
  <sheetFormatPr defaultColWidth="8.875" defaultRowHeight="12" x14ac:dyDescent="0.25"/>
  <cols>
    <col min="1" max="4" width="3" style="1" customWidth="1"/>
    <col min="5" max="5" width="20.75" customWidth="1"/>
    <col min="6" max="6" width="5.75" customWidth="1"/>
    <col min="7" max="7" width="13.75" customWidth="1"/>
    <col min="8" max="8" width="8.75" style="14" customWidth="1"/>
    <col min="9" max="9" width="13.75" customWidth="1"/>
    <col min="10" max="10" width="8.75" customWidth="1"/>
    <col min="11" max="11" width="13.75" customWidth="1"/>
    <col min="12" max="12" width="8.75" customWidth="1"/>
    <col min="13" max="15" width="13.75" customWidth="1"/>
    <col min="16" max="16" width="5.875" customWidth="1"/>
    <col min="18" max="18" width="5.875" customWidth="1"/>
  </cols>
  <sheetData>
    <row r="1" spans="1:22" ht="15.6" x14ac:dyDescent="0.3">
      <c r="A1" s="5" t="str">
        <f>'1. Required Start-Up Funds'!A1</f>
        <v>SCORE Financial Template</v>
      </c>
      <c r="U1" s="10"/>
    </row>
    <row r="2" spans="1:22" ht="15.6" x14ac:dyDescent="0.3">
      <c r="A2" s="5" t="s">
        <v>195</v>
      </c>
    </row>
    <row r="3" spans="1:22" ht="12.75" customHeight="1" x14ac:dyDescent="0.25">
      <c r="E3" s="1"/>
      <c r="F3" s="36"/>
      <c r="G3" s="36"/>
      <c r="H3" s="41"/>
      <c r="I3" s="36"/>
      <c r="J3" s="36"/>
      <c r="K3" s="36"/>
      <c r="L3" s="36"/>
      <c r="M3" s="36"/>
      <c r="N3" s="36"/>
      <c r="O3" s="36"/>
      <c r="P3" s="36"/>
      <c r="Q3" s="36"/>
      <c r="R3" s="36"/>
      <c r="S3" s="36"/>
      <c r="T3" s="36"/>
      <c r="U3" s="36"/>
    </row>
    <row r="4" spans="1:22" ht="12.75" customHeight="1" x14ac:dyDescent="0.25">
      <c r="E4" s="36"/>
      <c r="F4" s="36"/>
      <c r="G4" s="36"/>
      <c r="H4" s="41"/>
      <c r="I4" s="36"/>
      <c r="J4" s="36"/>
      <c r="K4" s="36"/>
      <c r="L4" s="36"/>
      <c r="M4" s="36"/>
      <c r="N4" s="36"/>
      <c r="O4" s="36"/>
      <c r="P4" s="36"/>
      <c r="Q4" s="36"/>
      <c r="R4" s="36"/>
      <c r="S4" s="36"/>
      <c r="T4" s="36"/>
      <c r="U4" s="36"/>
    </row>
    <row r="5" spans="1:22" ht="12.75" customHeight="1" x14ac:dyDescent="0.25">
      <c r="E5" s="36"/>
      <c r="F5" s="36"/>
      <c r="G5" s="36"/>
      <c r="H5" s="41"/>
      <c r="I5" s="36"/>
      <c r="J5" s="36"/>
      <c r="K5" s="36"/>
      <c r="L5" s="36"/>
      <c r="M5" s="36"/>
      <c r="N5" s="36"/>
      <c r="O5" s="36"/>
      <c r="P5" s="36"/>
      <c r="Q5" s="36"/>
      <c r="R5" s="36"/>
      <c r="S5" s="36"/>
      <c r="T5" s="36"/>
      <c r="U5" s="36"/>
    </row>
    <row r="6" spans="1:22" ht="12.75" customHeight="1" thickBot="1" x14ac:dyDescent="0.3">
      <c r="A6" s="18" t="s">
        <v>197</v>
      </c>
      <c r="B6" s="18"/>
      <c r="C6" s="18"/>
      <c r="D6" s="18"/>
      <c r="E6" s="41"/>
      <c r="F6" s="39"/>
      <c r="G6" s="102" t="s">
        <v>43</v>
      </c>
      <c r="H6" s="39"/>
      <c r="I6" s="102" t="s">
        <v>53</v>
      </c>
      <c r="J6" s="39"/>
      <c r="K6" s="102" t="s">
        <v>44</v>
      </c>
      <c r="L6" s="41"/>
      <c r="M6" s="102" t="s">
        <v>277</v>
      </c>
      <c r="N6" s="41"/>
      <c r="O6" s="102" t="s">
        <v>276</v>
      </c>
      <c r="P6" s="41"/>
      <c r="Q6" s="151" t="s">
        <v>252</v>
      </c>
      <c r="R6" s="41"/>
      <c r="S6" s="41"/>
      <c r="T6" s="41"/>
      <c r="U6" s="41"/>
      <c r="V6" s="14"/>
    </row>
    <row r="7" spans="1:22" ht="12.75" customHeight="1" thickTop="1" x14ac:dyDescent="0.25">
      <c r="A7" s="18"/>
      <c r="B7" s="18"/>
      <c r="C7" s="18"/>
      <c r="D7" s="18"/>
      <c r="E7" s="41"/>
      <c r="F7" s="39"/>
      <c r="G7" s="39"/>
      <c r="H7" s="39"/>
      <c r="I7" s="39"/>
      <c r="J7" s="39"/>
      <c r="K7" s="39"/>
      <c r="L7" s="41"/>
      <c r="M7" s="39"/>
      <c r="N7" s="41"/>
      <c r="O7" s="39"/>
      <c r="P7" s="41"/>
      <c r="Q7" s="236"/>
      <c r="R7" s="41"/>
      <c r="S7" s="41"/>
      <c r="T7" s="41"/>
      <c r="U7" s="41"/>
      <c r="V7" s="14"/>
    </row>
    <row r="8" spans="1:22" ht="12.75" customHeight="1" x14ac:dyDescent="0.25">
      <c r="A8" s="18"/>
      <c r="B8" s="18" t="s">
        <v>198</v>
      </c>
      <c r="C8" s="18"/>
      <c r="D8" s="18"/>
      <c r="E8" s="41"/>
      <c r="F8" s="41"/>
      <c r="G8" s="42"/>
      <c r="H8" s="41"/>
      <c r="I8" s="85"/>
      <c r="J8" s="41"/>
      <c r="K8" s="41"/>
      <c r="L8" s="41"/>
      <c r="M8" s="41"/>
      <c r="N8" s="41"/>
      <c r="O8" s="41"/>
      <c r="P8" s="41"/>
      <c r="Q8" s="41"/>
      <c r="R8" s="41"/>
      <c r="S8" s="41"/>
      <c r="T8" s="41"/>
      <c r="U8" s="41"/>
      <c r="V8" s="14"/>
    </row>
    <row r="9" spans="1:22" ht="12.75" customHeight="1" x14ac:dyDescent="0.25">
      <c r="A9" s="18"/>
      <c r="B9" s="18"/>
      <c r="C9" s="18" t="s">
        <v>199</v>
      </c>
      <c r="D9" s="18"/>
      <c r="E9" s="41"/>
      <c r="F9" s="41"/>
      <c r="G9" s="158">
        <f>IF('23. Balance Sheet Summary'!I31+'23. Balance Sheet Summary'!I37+'26. Amoritization Schedule'!S153=0,0,('23. Balance Sheet Summary'!I13-'23. Balance Sheet Summary'!I11)/('23. Balance Sheet Summary'!I31+'23. Balance Sheet Summary'!I37+'26. Amoritization Schedule'!S153))</f>
        <v>0</v>
      </c>
      <c r="H9" s="158"/>
      <c r="I9" s="158">
        <f>IF('23. Balance Sheet Summary'!K31+'23. Balance Sheet Summary'!K37+'26. Amoritization Schedule'!S157=0,0,('23. Balance Sheet Summary'!K13-'23. Balance Sheet Summary'!K11)/('23. Balance Sheet Summary'!K31+'23. Balance Sheet Summary'!K37+'26. Amoritization Schedule'!S157))</f>
        <v>0</v>
      </c>
      <c r="J9" s="158"/>
      <c r="K9" s="158">
        <f>IF('23. Balance Sheet Summary'!N31+'23. Balance Sheet Summary'!N37+'26. Amoritization Schedule'!S161=0,0,('23. Balance Sheet Summary'!N13-'23. Balance Sheet Summary'!N11)/('23. Balance Sheet Summary'!N31+'23. Balance Sheet Summary'!N37+'26. Amoritization Schedule'!S161))</f>
        <v>0</v>
      </c>
      <c r="L9" s="158"/>
      <c r="M9" s="158">
        <f>IF('23. Balance Sheet Summary'!P31+'23. Balance Sheet Summary'!P37+'26. Amoritization Schedule'!S165=0,0,('23. Balance Sheet Summary'!P13-'23. Balance Sheet Summary'!P11)/('23. Balance Sheet Summary'!P31+'23. Balance Sheet Summary'!P37+'26. Amoritization Schedule'!S165))</f>
        <v>0</v>
      </c>
      <c r="N9" s="159"/>
      <c r="O9" s="158">
        <f>IF('23. Balance Sheet Summary'!S31+'23. Balance Sheet Summary'!S37+'26. Amoritization Schedule'!S165=0,0,('23. Balance Sheet Summary'!S13-'23. Balance Sheet Summary'!S11)/('23. Balance Sheet Summary'!S31+'23. Balance Sheet Summary'!S37+'26. Amoritization Schedule'!S165))</f>
        <v>0</v>
      </c>
      <c r="Q9" s="160"/>
      <c r="R9" s="41"/>
      <c r="S9" s="41"/>
      <c r="T9" s="41"/>
      <c r="U9" s="41"/>
      <c r="V9" s="14"/>
    </row>
    <row r="10" spans="1:22" ht="12.75" customHeight="1" x14ac:dyDescent="0.25">
      <c r="A10" s="18"/>
      <c r="B10" s="18"/>
      <c r="C10" s="18" t="s">
        <v>200</v>
      </c>
      <c r="D10" s="18"/>
      <c r="E10" s="41"/>
      <c r="F10" s="41"/>
      <c r="G10" s="158">
        <f>IF('26. Amoritization Schedule'!S153+'23. Balance Sheet Summary'!I37+'23. Balance Sheet Summary'!I31=0,0,('23. Balance Sheet Summary'!I8+'23. Balance Sheet Summary'!I9)/('26. Amoritization Schedule'!S153+'23. Balance Sheet Summary'!I37+'23. Balance Sheet Summary'!I31))</f>
        <v>0</v>
      </c>
      <c r="H10" s="158"/>
      <c r="I10" s="158">
        <f>IF('26. Amoritization Schedule'!S157+'23. Balance Sheet Summary'!K37+'23. Balance Sheet Summary'!K31=0,0,('23. Balance Sheet Summary'!K8+'23. Balance Sheet Summary'!K9)/('26. Amoritization Schedule'!S157+'23. Balance Sheet Summary'!K37+'23. Balance Sheet Summary'!K31))</f>
        <v>0</v>
      </c>
      <c r="J10" s="158"/>
      <c r="K10" s="158">
        <f>IF('26. Amoritization Schedule'!S161+'23. Balance Sheet Summary'!N37+'23. Balance Sheet Summary'!N31=0,0,('23. Balance Sheet Summary'!N8+'23. Balance Sheet Summary'!N9)/('26. Amoritization Schedule'!S161+'23. Balance Sheet Summary'!N37+'23. Balance Sheet Summary'!N31))</f>
        <v>0</v>
      </c>
      <c r="L10" s="159"/>
      <c r="M10" s="158">
        <f>IF('26. Amoritization Schedule'!S165+'23. Balance Sheet Summary'!P37+'23. Balance Sheet Summary'!P31=0,0,('23. Balance Sheet Summary'!P8+'23. Balance Sheet Summary'!P9)/('26. Amoritization Schedule'!S165+'23. Balance Sheet Summary'!P37+'23. Balance Sheet Summary'!P31))</f>
        <v>0</v>
      </c>
      <c r="N10" s="159"/>
      <c r="O10" s="158">
        <f>IF('26. Amoritization Schedule'!S165+'23. Balance Sheet Summary'!S37+'23. Balance Sheet Summary'!S31=0,0,('23. Balance Sheet Summary'!S8+'23. Balance Sheet Summary'!S9)/('26. Amoritization Schedule'!S165+'23. Balance Sheet Summary'!S37+'23. Balance Sheet Summary'!S31))</f>
        <v>0</v>
      </c>
      <c r="Q10" s="159"/>
      <c r="R10" s="41"/>
      <c r="S10" s="41"/>
      <c r="T10" s="41"/>
      <c r="U10" s="41"/>
      <c r="V10" s="14"/>
    </row>
    <row r="11" spans="1:22" ht="12.75" customHeight="1" x14ac:dyDescent="0.25">
      <c r="A11" s="18"/>
      <c r="B11" s="18"/>
      <c r="C11" s="18"/>
      <c r="D11" s="18"/>
      <c r="E11" s="41"/>
      <c r="F11" s="41"/>
      <c r="G11" s="158"/>
      <c r="H11" s="158"/>
      <c r="I11" s="158"/>
      <c r="J11" s="158"/>
      <c r="K11" s="158"/>
      <c r="L11" s="159"/>
      <c r="M11" s="158"/>
      <c r="N11" s="159"/>
      <c r="O11" s="158"/>
      <c r="P11" s="159"/>
      <c r="Q11" s="159"/>
      <c r="R11" s="41"/>
      <c r="S11" s="41"/>
      <c r="T11" s="41"/>
      <c r="U11" s="41"/>
      <c r="V11" s="14"/>
    </row>
    <row r="12" spans="1:22" ht="12.75" customHeight="1" x14ac:dyDescent="0.25">
      <c r="A12" s="18"/>
      <c r="B12" s="18" t="s">
        <v>201</v>
      </c>
      <c r="C12" s="18"/>
      <c r="D12" s="18"/>
      <c r="E12" s="41"/>
      <c r="F12" s="41"/>
      <c r="G12" s="158"/>
      <c r="H12" s="158"/>
      <c r="I12" s="158"/>
      <c r="J12" s="158"/>
      <c r="K12" s="158"/>
      <c r="L12" s="159"/>
      <c r="M12" s="158"/>
      <c r="N12" s="159"/>
      <c r="O12" s="158"/>
      <c r="P12" s="159"/>
      <c r="Q12" s="159"/>
      <c r="R12" s="41"/>
      <c r="S12" s="41"/>
      <c r="T12" s="41"/>
      <c r="U12" s="41"/>
      <c r="V12" s="14"/>
    </row>
    <row r="13" spans="1:22" ht="12.75" customHeight="1" x14ac:dyDescent="0.25">
      <c r="A13" s="18"/>
      <c r="B13" s="18"/>
      <c r="C13" s="18" t="s">
        <v>202</v>
      </c>
      <c r="D13" s="18"/>
      <c r="E13" s="41"/>
      <c r="F13" s="41"/>
      <c r="G13" s="158">
        <f>IF('9. Balance Sheet (1)'!I43=0,0,'9. Balance Sheet (1)'!I37/'9. Balance Sheet (1)'!I43)</f>
        <v>0</v>
      </c>
      <c r="H13" s="158"/>
      <c r="I13" s="158">
        <f>IF('12. Balance Sheet (2)'!I43=0,0,'12. Balance Sheet (2)'!I37/'12. Balance Sheet (2)'!I43)</f>
        <v>0</v>
      </c>
      <c r="J13" s="158"/>
      <c r="K13" s="158">
        <f>IF('15. Balance Sheet (3)'!I43=0,0,'15. Balance Sheet (3)'!I37/'15. Balance Sheet (3)'!I43)</f>
        <v>0</v>
      </c>
      <c r="L13" s="159"/>
      <c r="M13" s="158">
        <f>IF('18. Balance Sheet (4)'!I43=0,0,'18. Balance Sheet (4)'!I37/'18. Balance Sheet (4)'!I43)</f>
        <v>0</v>
      </c>
      <c r="N13" s="159"/>
      <c r="O13" s="158">
        <f>IF('21. Balance Sheet (5)'!I43=0,0,'21. Balance Sheet (5)'!I37/'21. Balance Sheet (5)'!I43)</f>
        <v>0</v>
      </c>
      <c r="P13" s="159"/>
      <c r="Q13" s="159"/>
      <c r="R13" s="41"/>
      <c r="S13" s="41"/>
      <c r="T13" s="41"/>
      <c r="U13" s="41"/>
      <c r="V13" s="14"/>
    </row>
    <row r="14" spans="1:22" ht="12.75" customHeight="1" x14ac:dyDescent="0.25">
      <c r="A14" s="18"/>
      <c r="B14" s="18"/>
      <c r="C14" s="18" t="s">
        <v>367</v>
      </c>
      <c r="D14" s="18"/>
      <c r="E14" s="41"/>
      <c r="F14" s="41"/>
      <c r="G14" s="158">
        <f>IF('26. Amoritization Schedule'!$S148+'26. Amoritization Schedule'!$S149+'8. Cash Flow Statement (1)'!$Q33+'7. Income Statement (1)'!$Q64=0,0,('7. Income Statement (1)'!$Q71+'7. Income Statement (1)'!$Q69-'7. Income Statement (1)'!$Q68)/('26. Amoritization Schedule'!$S148+'26. Amoritization Schedule'!$S149+'8. Cash Flow Statement (1)'!$Q33+'7. Income Statement (1)'!$Q64))</f>
        <v>0</v>
      </c>
      <c r="H14" s="158"/>
      <c r="I14" s="158">
        <f>IF('26. Amoritization Schedule'!$S152+'26. Amoritization Schedule'!$S153+'11. Cash Flow Statement (2)'!$Q33+'10. Income Statement (2)'!$Q64=0,0,('10. Income Statement (2)'!$Q71+'10. Income Statement (2)'!$Q69-'10. Income Statement (2)'!$Q68)/('26. Amoritization Schedule'!$S152+'26. Amoritization Schedule'!$S153+'11. Cash Flow Statement (2)'!$Q33+'10. Income Statement (2)'!$Q64))</f>
        <v>0</v>
      </c>
      <c r="J14" s="158"/>
      <c r="K14" s="158">
        <f>IF('26. Amoritization Schedule'!$S156+'26. Amoritization Schedule'!$S157+'14. Cash Flow Statement (3)'!$Q33+'13. Income Statement (3)'!$Q64=0,0,('13. Income Statement (3)'!$Q71+'13. Income Statement (3)'!$Q69-'13. Income Statement (3)'!$Q68)/('26. Amoritization Schedule'!$S156+'26. Amoritization Schedule'!$S157+'14. Cash Flow Statement (3)'!$Q33+'13. Income Statement (3)'!$Q64))</f>
        <v>0</v>
      </c>
      <c r="L14" s="159"/>
      <c r="M14" s="158">
        <f>IF('26. Amoritization Schedule'!$S160+'26. Amoritization Schedule'!$S161+'17. Cash Flow Statement (4)'!$Q33+'16. Income Statement (4)'!$Q64=0,0,('16. Income Statement (4)'!$Q71+'16. Income Statement (4)'!$Q69-'16. Income Statement (4)'!$Q68)/('26. Amoritization Schedule'!$S160+'26. Amoritization Schedule'!$S161+'17. Cash Flow Statement (4)'!$Q33+'16. Income Statement (4)'!$Q64))</f>
        <v>0</v>
      </c>
      <c r="N14" s="159"/>
      <c r="O14" s="158">
        <f>IF('26. Amoritization Schedule'!$S164+'26. Amoritization Schedule'!$S165+'20. Cash Flow Statement (5)'!$Q33+'19. Income Statement (5)'!$Q64=0,0,('19. Income Statement (5)'!$Q71+'19. Income Statement (5)'!$Q69-'19. Income Statement (5)'!$Q68)/('26. Amoritization Schedule'!$S164+'26. Amoritization Schedule'!$S165+'20. Cash Flow Statement (5)'!$Q33+'19. Income Statement (5)'!$Q64))</f>
        <v>0</v>
      </c>
      <c r="P14" s="159"/>
      <c r="Q14" s="159"/>
      <c r="R14" s="41"/>
      <c r="S14" s="41"/>
      <c r="T14" s="41"/>
      <c r="U14" s="41"/>
      <c r="V14" s="14"/>
    </row>
    <row r="15" spans="1:22" ht="12.75" customHeight="1" x14ac:dyDescent="0.25">
      <c r="A15" s="18"/>
      <c r="B15" s="18"/>
      <c r="C15" s="18"/>
      <c r="D15" s="18"/>
      <c r="E15" s="41"/>
      <c r="F15" s="41"/>
      <c r="G15" s="158"/>
      <c r="H15" s="158"/>
      <c r="I15" s="158"/>
      <c r="J15" s="158"/>
      <c r="K15" s="158"/>
      <c r="L15" s="159"/>
      <c r="M15" s="158"/>
      <c r="N15" s="159"/>
      <c r="O15" s="158"/>
      <c r="P15" s="159"/>
      <c r="Q15" s="159"/>
      <c r="R15" s="41"/>
      <c r="S15" s="41"/>
      <c r="T15" s="41"/>
      <c r="U15" s="41"/>
      <c r="V15" s="14"/>
    </row>
    <row r="16" spans="1:22" ht="12.75" customHeight="1" x14ac:dyDescent="0.25">
      <c r="A16" s="18"/>
      <c r="B16" s="90" t="s">
        <v>203</v>
      </c>
      <c r="C16" s="18"/>
      <c r="D16" s="18"/>
      <c r="E16" s="14"/>
      <c r="F16" s="14"/>
      <c r="G16" s="161"/>
      <c r="H16" s="161"/>
      <c r="I16" s="161"/>
      <c r="J16" s="161"/>
      <c r="K16" s="161"/>
      <c r="L16" s="18"/>
      <c r="M16" s="161"/>
      <c r="N16" s="18"/>
      <c r="O16" s="161"/>
      <c r="P16" s="18"/>
      <c r="Q16" s="18"/>
      <c r="R16" s="41"/>
      <c r="S16" s="41"/>
      <c r="T16" s="41"/>
      <c r="U16" s="41"/>
      <c r="V16" s="14"/>
    </row>
    <row r="17" spans="1:22" ht="12.75" customHeight="1" x14ac:dyDescent="0.25">
      <c r="A17" s="18"/>
      <c r="B17" s="90"/>
      <c r="C17" s="18" t="s">
        <v>204</v>
      </c>
      <c r="D17" s="18"/>
      <c r="E17" s="14"/>
      <c r="F17" s="14"/>
      <c r="G17" s="153">
        <v>0</v>
      </c>
      <c r="H17" s="153"/>
      <c r="I17" s="153">
        <f>IF('7. Income Statement (1)'!Q13=0,0,('10. Income Statement (2)'!Q13-'7. Income Statement (1)'!Q13)/'7. Income Statement (1)'!Q13)</f>
        <v>0</v>
      </c>
      <c r="J17" s="153"/>
      <c r="K17" s="153">
        <f>IF('10. Income Statement (2)'!Q13=0,0,('13. Income Statement (3)'!Q13-'10. Income Statement (2)'!Q13)/'10. Income Statement (2)'!Q13)</f>
        <v>0</v>
      </c>
      <c r="L17" s="162"/>
      <c r="M17" s="153">
        <f>IF('13. Income Statement (3)'!Q13=0,0,('16. Income Statement (4)'!Q13-'13. Income Statement (3)'!Q13)/'13. Income Statement (3)'!Q13)</f>
        <v>0</v>
      </c>
      <c r="N17" s="162"/>
      <c r="O17" s="153">
        <f>IF('16. Income Statement (4)'!Q13=0,0,('19. Income Statement (5)'!Q13-'16. Income Statement (4)'!Q13)/'16. Income Statement (4)'!Q13)</f>
        <v>0</v>
      </c>
      <c r="P17" s="162"/>
      <c r="Q17" s="162"/>
      <c r="R17" s="41"/>
      <c r="S17" s="41"/>
      <c r="T17" s="41"/>
      <c r="U17" s="41"/>
      <c r="V17" s="14"/>
    </row>
    <row r="18" spans="1:22" ht="12.75" customHeight="1" x14ac:dyDescent="0.25">
      <c r="A18" s="18"/>
      <c r="B18" s="18"/>
      <c r="C18" s="18" t="s">
        <v>205</v>
      </c>
      <c r="D18" s="18"/>
      <c r="E18" s="41"/>
      <c r="F18" s="41"/>
      <c r="G18" s="153">
        <f>IF('7. Income Statement (1)'!Q13=0,0,'7. Income Statement (1)'!Q22/'7. Income Statement (1)'!Q13)</f>
        <v>0</v>
      </c>
      <c r="H18" s="153"/>
      <c r="I18" s="153">
        <f>IF('10. Income Statement (2)'!Q13=0,0,'10. Income Statement (2)'!Q22/'10. Income Statement (2)'!Q13)</f>
        <v>0</v>
      </c>
      <c r="J18" s="153"/>
      <c r="K18" s="153">
        <f>IF('13. Income Statement (3)'!Q13=0,0,'13. Income Statement (3)'!Q22/'13. Income Statement (3)'!Q13)</f>
        <v>0</v>
      </c>
      <c r="L18" s="162"/>
      <c r="M18" s="153">
        <f>IF('16. Income Statement (4)'!Q13=0,0,'16. Income Statement (4)'!Q22/'16. Income Statement (4)'!Q13)</f>
        <v>0</v>
      </c>
      <c r="N18" s="162"/>
      <c r="O18" s="153">
        <f>IF('19. Income Statement (5)'!Q13=0,0,'19. Income Statement (5)'!Q22/'19. Income Statement (5)'!Q13)</f>
        <v>0</v>
      </c>
      <c r="P18" s="162"/>
      <c r="Q18" s="162"/>
      <c r="R18" s="41"/>
      <c r="S18" s="41"/>
      <c r="T18" s="41"/>
      <c r="U18" s="41"/>
      <c r="V18" s="14"/>
    </row>
    <row r="19" spans="1:22" ht="12.75" customHeight="1" x14ac:dyDescent="0.25">
      <c r="A19" s="18"/>
      <c r="B19" s="18"/>
      <c r="C19" s="18" t="s">
        <v>206</v>
      </c>
      <c r="D19" s="18"/>
      <c r="E19" s="41"/>
      <c r="F19" s="41"/>
      <c r="G19" s="153">
        <f>IF('7. Income Statement (1)'!Q13=0,0,'7. Income Statement (1)'!Q24/'7. Income Statement (1)'!Q13)</f>
        <v>0</v>
      </c>
      <c r="H19" s="153"/>
      <c r="I19" s="153">
        <f>IF('10. Income Statement (2)'!Q13=0,0,'10. Income Statement (2)'!Q24/'10. Income Statement (2)'!Q13)</f>
        <v>0</v>
      </c>
      <c r="J19" s="153"/>
      <c r="K19" s="153">
        <f>IF('13. Income Statement (3)'!Q13=0,0,'13. Income Statement (3)'!Q24/'13. Income Statement (3)'!Q13)</f>
        <v>0</v>
      </c>
      <c r="L19" s="162"/>
      <c r="M19" s="153">
        <f>IF('16. Income Statement (4)'!Q13=0,0,'16. Income Statement (4)'!Q24/'16. Income Statement (4)'!Q13)</f>
        <v>0</v>
      </c>
      <c r="N19" s="162"/>
      <c r="O19" s="153">
        <f>IF('19. Income Statement (5)'!Q13=0,0,'19. Income Statement (5)'!Q24/'19. Income Statement (5)'!Q13)</f>
        <v>0</v>
      </c>
      <c r="P19" s="162"/>
      <c r="Q19" s="162"/>
      <c r="R19" s="41"/>
      <c r="S19" s="41"/>
      <c r="T19" s="41"/>
      <c r="U19" s="41"/>
      <c r="V19" s="14"/>
    </row>
    <row r="20" spans="1:22" ht="12.75" customHeight="1" x14ac:dyDescent="0.25">
      <c r="A20" s="18"/>
      <c r="B20" s="18"/>
      <c r="C20" s="18" t="s">
        <v>207</v>
      </c>
      <c r="D20" s="18"/>
      <c r="E20" s="41"/>
      <c r="F20" s="41"/>
      <c r="G20" s="153">
        <f>IF('7. Income Statement (1)'!Q13=0,0,('7. Income Statement (1)'!Q33+'7. Income Statement (1)'!Q56)/'7. Income Statement (1)'!Q13)</f>
        <v>0</v>
      </c>
      <c r="H20" s="153"/>
      <c r="I20" s="153">
        <f>IF('10. Income Statement (2)'!Q13=0,0,('10. Income Statement (2)'!Q33+'10. Income Statement (2)'!Q56)/'10. Income Statement (2)'!Q13)</f>
        <v>0</v>
      </c>
      <c r="J20" s="153"/>
      <c r="K20" s="153">
        <f>IF('13. Income Statement (3)'!Q13=0,0,('13. Income Statement (3)'!Q33+'13. Income Statement (3)'!Q56)/'13. Income Statement (3)'!Q13)</f>
        <v>0</v>
      </c>
      <c r="L20" s="162"/>
      <c r="M20" s="153">
        <f>IF('16. Income Statement (4)'!Q13=0,0,('16. Income Statement (4)'!Q33+'16. Income Statement (4)'!Q56)/'16. Income Statement (4)'!Q13)</f>
        <v>0</v>
      </c>
      <c r="N20" s="162"/>
      <c r="O20" s="153">
        <f>IF('19. Income Statement (5)'!Q13=0,0,('19. Income Statement (5)'!Q33+'19. Income Statement (5)'!Q56)/'19. Income Statement (5)'!Q13)</f>
        <v>0</v>
      </c>
      <c r="P20" s="162"/>
      <c r="Q20" s="162"/>
      <c r="R20" s="41"/>
      <c r="S20" s="41"/>
      <c r="T20" s="41"/>
      <c r="U20" s="41"/>
      <c r="V20" s="14"/>
    </row>
    <row r="21" spans="1:22" ht="6" customHeight="1" x14ac:dyDescent="0.25">
      <c r="A21" s="18"/>
      <c r="B21" s="18"/>
      <c r="C21" s="18"/>
      <c r="D21" s="18"/>
      <c r="E21" s="41"/>
      <c r="F21" s="41"/>
      <c r="G21" s="153"/>
      <c r="H21" s="153"/>
      <c r="I21" s="153"/>
      <c r="J21" s="153"/>
      <c r="K21" s="153"/>
      <c r="L21" s="162"/>
      <c r="M21" s="153"/>
      <c r="N21" s="162"/>
      <c r="O21" s="153"/>
      <c r="P21" s="162"/>
      <c r="Q21" s="162"/>
      <c r="R21" s="41"/>
      <c r="S21" s="41"/>
      <c r="T21" s="41"/>
      <c r="U21" s="41"/>
      <c r="V21" s="14"/>
    </row>
    <row r="22" spans="1:22" ht="12.75" customHeight="1" x14ac:dyDescent="0.25">
      <c r="A22" s="18"/>
      <c r="B22" s="18"/>
      <c r="C22" s="18" t="s">
        <v>208</v>
      </c>
      <c r="D22" s="18"/>
      <c r="E22" s="41"/>
      <c r="F22" s="41"/>
      <c r="G22" s="153">
        <f>IF('7. Income Statement (1)'!Q13=0,0,'7. Income Statement (1)'!Q71/'7. Income Statement (1)'!Q13)</f>
        <v>0</v>
      </c>
      <c r="H22" s="153"/>
      <c r="I22" s="153">
        <f>IF('10. Income Statement (2)'!Q13=0,0,'10. Income Statement (2)'!Q71/'10. Income Statement (2)'!Q13)</f>
        <v>0</v>
      </c>
      <c r="J22" s="153"/>
      <c r="K22" s="153">
        <f>IF('13. Income Statement (3)'!Q13=0,0,'13. Income Statement (3)'!Q71/'13. Income Statement (3)'!Q13)</f>
        <v>0</v>
      </c>
      <c r="L22" s="162"/>
      <c r="M22" s="153">
        <f>IF('16. Income Statement (4)'!Q13=0,0,'16. Income Statement (4)'!Q71/'16. Income Statement (4)'!Q13)</f>
        <v>0</v>
      </c>
      <c r="N22" s="162"/>
      <c r="O22" s="153">
        <f>IF('19. Income Statement (5)'!Q13=0,0,'19. Income Statement (5)'!Q71/'19. Income Statement (5)'!Q13)</f>
        <v>0</v>
      </c>
      <c r="P22" s="162"/>
      <c r="Q22" s="162"/>
      <c r="R22" s="41"/>
      <c r="S22" s="41"/>
      <c r="T22" s="41"/>
      <c r="U22" s="41"/>
      <c r="V22" s="14"/>
    </row>
    <row r="23" spans="1:22" ht="12.75" customHeight="1" x14ac:dyDescent="0.25">
      <c r="A23" s="18"/>
      <c r="B23" s="18"/>
      <c r="C23" s="18" t="s">
        <v>209</v>
      </c>
      <c r="D23" s="18"/>
      <c r="E23" s="41"/>
      <c r="F23" s="41"/>
      <c r="G23" s="153">
        <f>IF('9. Balance Sheet (1)'!I43=0,0,'7. Income Statement (1)'!Q71/'9. Balance Sheet (1)'!I43)</f>
        <v>0</v>
      </c>
      <c r="H23" s="153"/>
      <c r="I23" s="153">
        <f>IF('12. Balance Sheet (2)'!I43=0,0,'10. Income Statement (2)'!Q71/'12. Balance Sheet (2)'!I43)</f>
        <v>0</v>
      </c>
      <c r="J23" s="153"/>
      <c r="K23" s="153">
        <f>IF('15. Balance Sheet (3)'!I43=0,0,'13. Income Statement (3)'!Q71/'15. Balance Sheet (3)'!I43)</f>
        <v>0</v>
      </c>
      <c r="L23" s="162"/>
      <c r="M23" s="153">
        <f>IF('18. Balance Sheet (4)'!I43=0,0,'16. Income Statement (4)'!Q71/'18. Balance Sheet (4)'!I43)</f>
        <v>0</v>
      </c>
      <c r="N23" s="162"/>
      <c r="O23" s="153">
        <f>IF('21. Balance Sheet (5)'!I43=0,0,'19. Income Statement (5)'!Q71/'21. Balance Sheet (5)'!I43)</f>
        <v>0</v>
      </c>
      <c r="P23" s="162"/>
      <c r="Q23" s="162"/>
      <c r="R23" s="41"/>
      <c r="S23" s="41"/>
      <c r="T23" s="41"/>
      <c r="U23" s="41"/>
      <c r="V23" s="14"/>
    </row>
    <row r="24" spans="1:22" ht="12.75" customHeight="1" x14ac:dyDescent="0.25">
      <c r="A24" s="18"/>
      <c r="B24" s="18"/>
      <c r="C24" s="18" t="s">
        <v>210</v>
      </c>
      <c r="D24" s="18"/>
      <c r="E24" s="41"/>
      <c r="F24" s="41"/>
      <c r="G24" s="153">
        <f>IF('9. Balance Sheet (1)'!I26=0,0,'7. Income Statement (1)'!Q71/'9. Balance Sheet (1)'!I26)</f>
        <v>0</v>
      </c>
      <c r="H24" s="153"/>
      <c r="I24" s="153">
        <f>IF('12. Balance Sheet (2)'!I26=0,0,'10. Income Statement (2)'!Q71/'12. Balance Sheet (2)'!I26)</f>
        <v>0</v>
      </c>
      <c r="J24" s="153"/>
      <c r="K24" s="153">
        <f>IF('15. Balance Sheet (3)'!I26=0,0,'13. Income Statement (3)'!Q71/'15. Balance Sheet (3)'!I26)</f>
        <v>0</v>
      </c>
      <c r="L24" s="162"/>
      <c r="M24" s="153">
        <f>IF('18. Balance Sheet (4)'!I26=0,0,'16. Income Statement (4)'!Q71/'18. Balance Sheet (4)'!I26)</f>
        <v>0</v>
      </c>
      <c r="N24" s="162"/>
      <c r="O24" s="153">
        <f>IF('21. Balance Sheet (5)'!I26=0,0,'19. Income Statement (5)'!Q71/'21. Balance Sheet (5)'!I26)</f>
        <v>0</v>
      </c>
      <c r="P24" s="162"/>
      <c r="Q24" s="162"/>
      <c r="R24" s="41"/>
      <c r="S24" s="41"/>
      <c r="T24" s="41"/>
      <c r="U24" s="41"/>
      <c r="V24" s="14"/>
    </row>
    <row r="25" spans="1:22" ht="12.75" customHeight="1" x14ac:dyDescent="0.25">
      <c r="A25" s="18"/>
      <c r="B25" s="18"/>
      <c r="C25" s="18" t="s">
        <v>211</v>
      </c>
      <c r="D25" s="18"/>
      <c r="E25" s="41"/>
      <c r="F25" s="41"/>
      <c r="G25" s="153">
        <f>IF('7. Income Statement (1)'!Q13=0,0,'7. Income Statement (1)'!Q27/'7. Income Statement (1)'!Q13)</f>
        <v>0</v>
      </c>
      <c r="H25" s="153"/>
      <c r="I25" s="153">
        <f>IF('10. Income Statement (2)'!Q13=0,0,'10. Income Statement (2)'!Q27/'10. Income Statement (2)'!Q13)</f>
        <v>0</v>
      </c>
      <c r="J25" s="153"/>
      <c r="K25" s="153">
        <f>IF('13. Income Statement (3)'!Q13=0,0,'13. Income Statement (3)'!Q27/'13. Income Statement (3)'!Q13)</f>
        <v>0</v>
      </c>
      <c r="L25" s="162"/>
      <c r="M25" s="153">
        <f>IF('16. Income Statement (4)'!Q13=0,0,'16. Income Statement (4)'!Q27/'16. Income Statement (4)'!Q13)</f>
        <v>0</v>
      </c>
      <c r="N25" s="162"/>
      <c r="O25" s="153">
        <f>IF('19. Income Statement (5)'!Q13=0,0,'19. Income Statement (5)'!Q27/'19. Income Statement (5)'!Q13)</f>
        <v>0</v>
      </c>
      <c r="P25" s="162"/>
      <c r="Q25" s="162"/>
      <c r="R25" s="41"/>
      <c r="S25" s="41"/>
      <c r="T25" s="41"/>
      <c r="U25" s="41"/>
      <c r="V25" s="14"/>
    </row>
    <row r="26" spans="1:22" ht="12.75" customHeight="1" x14ac:dyDescent="0.25">
      <c r="A26" s="18"/>
      <c r="B26" s="18"/>
      <c r="C26" s="18"/>
      <c r="D26" s="18"/>
      <c r="E26" s="41"/>
      <c r="F26" s="41"/>
      <c r="G26" s="153"/>
      <c r="H26" s="153"/>
      <c r="I26" s="153"/>
      <c r="J26" s="153"/>
      <c r="K26" s="153"/>
      <c r="L26" s="162"/>
      <c r="M26" s="153"/>
      <c r="N26" s="162"/>
      <c r="O26" s="153"/>
      <c r="P26" s="162"/>
      <c r="Q26" s="162"/>
      <c r="R26" s="41"/>
      <c r="S26" s="41"/>
      <c r="T26" s="41"/>
      <c r="U26" s="41"/>
      <c r="V26" s="14"/>
    </row>
    <row r="27" spans="1:22" ht="12.75" customHeight="1" x14ac:dyDescent="0.25">
      <c r="A27" s="18"/>
      <c r="B27" s="18" t="s">
        <v>218</v>
      </c>
      <c r="C27" s="18"/>
      <c r="D27" s="18"/>
      <c r="E27" s="41"/>
      <c r="F27" s="41"/>
      <c r="G27" s="161"/>
      <c r="H27" s="161"/>
      <c r="I27" s="161"/>
      <c r="J27" s="161"/>
      <c r="K27" s="161"/>
      <c r="L27" s="18"/>
      <c r="M27" s="161"/>
      <c r="N27" s="18"/>
      <c r="O27" s="161"/>
      <c r="P27" s="18"/>
      <c r="Q27" s="18"/>
      <c r="R27" s="41"/>
      <c r="S27" s="41"/>
      <c r="T27" s="41"/>
      <c r="U27" s="41"/>
      <c r="V27" s="14"/>
    </row>
    <row r="28" spans="1:22" ht="12.75" customHeight="1" x14ac:dyDescent="0.25">
      <c r="A28" s="18"/>
      <c r="B28" s="18"/>
      <c r="C28" s="18" t="s">
        <v>212</v>
      </c>
      <c r="D28" s="18"/>
      <c r="E28" s="41"/>
      <c r="F28" s="41"/>
      <c r="G28" s="158">
        <f>IF('7. Income Statement (1)'!Q13=0,0,('9. Balance Sheet (1)'!I8/'7. Income Statement (1)'!Q13)*360)</f>
        <v>0</v>
      </c>
      <c r="H28" s="158"/>
      <c r="I28" s="158">
        <f>IF('10. Income Statement (2)'!Q13=0,0,('12. Balance Sheet (2)'!I8/'10. Income Statement (2)'!Q13)*360)</f>
        <v>0</v>
      </c>
      <c r="J28" s="158"/>
      <c r="K28" s="158">
        <f>IF('13. Income Statement (3)'!Q13=0,0,('15. Balance Sheet (3)'!I8/'13. Income Statement (3)'!Q13)*360)</f>
        <v>0</v>
      </c>
      <c r="L28" s="159"/>
      <c r="M28" s="158">
        <f>IF('16. Income Statement (4)'!Q13=0,0,('18. Balance Sheet (4)'!I8/'16. Income Statement (4)'!Q13)*360)</f>
        <v>0</v>
      </c>
      <c r="N28" s="159"/>
      <c r="O28" s="158">
        <f>IF('19. Income Statement (5)'!Q13=0,0,('21. Balance Sheet (5)'!I8/'19. Income Statement (5)'!Q13)*360)</f>
        <v>0</v>
      </c>
      <c r="P28" s="159"/>
      <c r="Q28" s="159"/>
      <c r="R28" s="41"/>
      <c r="S28" s="41"/>
      <c r="T28" s="41"/>
      <c r="U28" s="41"/>
      <c r="V28" s="14"/>
    </row>
    <row r="29" spans="1:22" ht="12.75" customHeight="1" x14ac:dyDescent="0.25">
      <c r="A29" s="18"/>
      <c r="B29" s="18"/>
      <c r="C29" s="18" t="s">
        <v>213</v>
      </c>
      <c r="D29" s="18"/>
      <c r="E29" s="41"/>
      <c r="F29" s="41"/>
      <c r="G29" s="158">
        <f>IF('9. Balance Sheet (1)'!I8=0,0,'7. Income Statement (1)'!Q13/'9. Balance Sheet (1)'!I8)</f>
        <v>0</v>
      </c>
      <c r="H29" s="158"/>
      <c r="I29" s="158">
        <f>IF('12. Balance Sheet (2)'!I8=0,0,'10. Income Statement (2)'!Q13/'12. Balance Sheet (2)'!I8)</f>
        <v>0</v>
      </c>
      <c r="J29" s="158"/>
      <c r="K29" s="158">
        <f>IF('15. Balance Sheet (3)'!I8=0,0,'13. Income Statement (3)'!Q13/'15. Balance Sheet (3)'!I8)</f>
        <v>0</v>
      </c>
      <c r="L29" s="159"/>
      <c r="M29" s="158">
        <f>IF('18. Balance Sheet (4)'!I8=0,0,'16. Income Statement (4)'!Q13/'18. Balance Sheet (4)'!I8)</f>
        <v>0</v>
      </c>
      <c r="N29" s="159"/>
      <c r="O29" s="158">
        <f>IF('21. Balance Sheet (5)'!I8=0,0,'19. Income Statement (5)'!Q13/'21. Balance Sheet (5)'!I8)</f>
        <v>0</v>
      </c>
      <c r="P29" s="159"/>
      <c r="Q29" s="159"/>
      <c r="R29" s="41"/>
      <c r="S29" s="41"/>
      <c r="T29" s="41"/>
      <c r="U29" s="41"/>
      <c r="V29" s="14"/>
    </row>
    <row r="30" spans="1:22" ht="12.75" customHeight="1" x14ac:dyDescent="0.25">
      <c r="A30" s="18"/>
      <c r="B30" s="18"/>
      <c r="C30" s="18" t="s">
        <v>214</v>
      </c>
      <c r="D30" s="18"/>
      <c r="E30" s="41"/>
      <c r="F30" s="41"/>
      <c r="G30" s="158">
        <f>IF('7. Income Statement (1)'!Q22=0,0,('9. Balance Sheet (1)'!I9/'7. Income Statement (1)'!Q22)*360)</f>
        <v>0</v>
      </c>
      <c r="H30" s="158"/>
      <c r="I30" s="158">
        <f>IF('10. Income Statement (2)'!Q22=0,0,('12. Balance Sheet (2)'!I9/'10. Income Statement (2)'!Q22)*360)</f>
        <v>0</v>
      </c>
      <c r="J30" s="158"/>
      <c r="K30" s="158">
        <f>IF('13. Income Statement (3)'!Q22=0,0,('15. Balance Sheet (3)'!I9/'13. Income Statement (3)'!Q22)*360)</f>
        <v>0</v>
      </c>
      <c r="L30" s="159"/>
      <c r="M30" s="158">
        <f>IF('16. Income Statement (4)'!Q22=0,0,('18. Balance Sheet (4)'!I9/'16. Income Statement (4)'!Q22)*360)</f>
        <v>0</v>
      </c>
      <c r="N30" s="159"/>
      <c r="O30" s="158">
        <f>IF('19. Income Statement (5)'!Q22=0,0,('21. Balance Sheet (5)'!I9/'19. Income Statement (5)'!Q22)*360)</f>
        <v>0</v>
      </c>
      <c r="P30" s="159"/>
      <c r="Q30" s="159"/>
      <c r="R30" s="41"/>
      <c r="S30" s="41"/>
      <c r="T30" s="41"/>
      <c r="U30" s="41"/>
      <c r="V30" s="14"/>
    </row>
    <row r="31" spans="1:22" ht="6" customHeight="1" x14ac:dyDescent="0.25">
      <c r="A31" s="18"/>
      <c r="B31" s="18"/>
      <c r="C31" s="18"/>
      <c r="D31" s="18"/>
      <c r="E31" s="41"/>
      <c r="F31" s="41"/>
      <c r="G31" s="158"/>
      <c r="H31" s="158"/>
      <c r="I31" s="158"/>
      <c r="J31" s="158"/>
      <c r="K31" s="158"/>
      <c r="L31" s="159"/>
      <c r="M31" s="158"/>
      <c r="N31" s="159"/>
      <c r="O31" s="158"/>
      <c r="P31" s="159"/>
      <c r="Q31" s="159"/>
      <c r="R31" s="41"/>
      <c r="S31" s="41"/>
      <c r="T31" s="41"/>
      <c r="U31" s="41"/>
      <c r="V31" s="14"/>
    </row>
    <row r="32" spans="1:22" ht="12.75" customHeight="1" x14ac:dyDescent="0.25">
      <c r="A32" s="18"/>
      <c r="B32" s="18"/>
      <c r="C32" s="18" t="s">
        <v>215</v>
      </c>
      <c r="D32" s="18"/>
      <c r="E32" s="41"/>
      <c r="F32" s="54"/>
      <c r="G32" s="158">
        <f>IF('9. Balance Sheet (1)'!I9=0,0,'7. Income Statement (1)'!Q22/'9. Balance Sheet (1)'!I9)</f>
        <v>0</v>
      </c>
      <c r="H32" s="158"/>
      <c r="I32" s="158">
        <f>IF('12. Balance Sheet (2)'!I9=0,0,'10. Income Statement (2)'!Q22/'12. Balance Sheet (2)'!I9)</f>
        <v>0</v>
      </c>
      <c r="J32" s="158"/>
      <c r="K32" s="158">
        <f>IF('15. Balance Sheet (3)'!I9=0,0,'13. Income Statement (3)'!Q22/'15. Balance Sheet (3)'!I9)</f>
        <v>0</v>
      </c>
      <c r="L32" s="159"/>
      <c r="M32" s="158">
        <f>IF('18. Balance Sheet (4)'!I9=0,0,'16. Income Statement (4)'!Q22/'18. Balance Sheet (4)'!I9)</f>
        <v>0</v>
      </c>
      <c r="N32" s="159"/>
      <c r="O32" s="158">
        <f>IF('21. Balance Sheet (5)'!I9=0,0,'19. Income Statement (5)'!Q22/'21. Balance Sheet (5)'!I9)</f>
        <v>0</v>
      </c>
      <c r="P32" s="159"/>
      <c r="Q32" s="159"/>
      <c r="R32" s="41"/>
      <c r="S32" s="41"/>
      <c r="T32" s="41"/>
      <c r="U32" s="41"/>
      <c r="V32" s="14"/>
    </row>
    <row r="33" spans="1:22" ht="12.75" customHeight="1" x14ac:dyDescent="0.25">
      <c r="A33" s="18"/>
      <c r="B33" s="18"/>
      <c r="C33" s="18" t="s">
        <v>216</v>
      </c>
      <c r="D33" s="18"/>
      <c r="E33" s="41"/>
      <c r="F33" s="54"/>
      <c r="G33" s="158">
        <f>IF('9. Balance Sheet (1)'!I26=0,0,'7. Income Statement (1)'!Q13/'9. Balance Sheet (1)'!I26)</f>
        <v>0</v>
      </c>
      <c r="H33" s="158"/>
      <c r="I33" s="158">
        <f>IF('12. Balance Sheet (2)'!I26=0,0,'10. Income Statement (2)'!Q13/'12. Balance Sheet (2)'!I26)</f>
        <v>0</v>
      </c>
      <c r="J33" s="158"/>
      <c r="K33" s="158">
        <f>IF('15. Balance Sheet (3)'!I26=0,0,'13. Income Statement (3)'!Q13/'15. Balance Sheet (3)'!I26)</f>
        <v>0</v>
      </c>
      <c r="L33" s="159"/>
      <c r="M33" s="158">
        <f>IF('18. Balance Sheet (4)'!I26=0,0,'16. Income Statement (4)'!Q13/'18. Balance Sheet (4)'!I26)</f>
        <v>0</v>
      </c>
      <c r="N33" s="159"/>
      <c r="O33" s="158">
        <f>IF('21. Balance Sheet (5)'!I26=0,0,'19. Income Statement (5)'!Q13/'21. Balance Sheet (5)'!I26)</f>
        <v>0</v>
      </c>
      <c r="P33" s="159"/>
      <c r="Q33" s="159"/>
      <c r="R33" s="41"/>
      <c r="S33" s="41"/>
      <c r="T33" s="41"/>
      <c r="U33" s="41"/>
      <c r="V33" s="14"/>
    </row>
    <row r="34" spans="1:22" ht="12.75" customHeight="1" x14ac:dyDescent="0.25">
      <c r="A34" s="18"/>
      <c r="B34" s="18"/>
      <c r="C34" s="18" t="s">
        <v>321</v>
      </c>
      <c r="D34" s="18"/>
      <c r="E34" s="230"/>
      <c r="F34" s="231"/>
      <c r="G34" s="158">
        <f>IF('7. Income Statement (1)'!Q13=0,0,('23. Balance Sheet Summary'!I31/'7. Income Statement (1)'!Q22)*360)</f>
        <v>0</v>
      </c>
      <c r="H34" s="158"/>
      <c r="I34" s="158">
        <f>IF('10. Income Statement (2)'!Q13=0,0,('23. Balance Sheet Summary'!K31/'10. Income Statement (2)'!Q22)*360)</f>
        <v>0</v>
      </c>
      <c r="J34" s="158"/>
      <c r="K34" s="158">
        <f>IF('13. Income Statement (3)'!Q13=0,0,('23. Balance Sheet Summary'!N31/'13. Income Statement (3)'!Q22)*360)</f>
        <v>0</v>
      </c>
      <c r="L34" s="159"/>
      <c r="M34" s="158">
        <f>IF('16. Income Statement (4)'!Q13=0,0,('23. Balance Sheet Summary'!P31/'16. Income Statement (4)'!Q22)*360)</f>
        <v>0</v>
      </c>
      <c r="N34" s="159"/>
      <c r="O34" s="158">
        <f>IF('19. Income Statement (5)'!Q13=0,0,('23. Balance Sheet Summary'!S31/'19. Income Statement (5)'!Q22)*360)</f>
        <v>0</v>
      </c>
      <c r="P34" s="41"/>
      <c r="Q34" s="41"/>
      <c r="R34" s="41"/>
      <c r="S34" s="41"/>
      <c r="T34" s="41"/>
      <c r="U34" s="41"/>
      <c r="V34" s="14"/>
    </row>
    <row r="35" spans="1:22" ht="12.75" customHeight="1" x14ac:dyDescent="0.25">
      <c r="A35" s="18"/>
      <c r="B35" s="18"/>
      <c r="C35" s="18"/>
      <c r="D35" s="18"/>
      <c r="E35" s="41"/>
      <c r="F35" s="41"/>
      <c r="G35" s="44"/>
      <c r="H35" s="44"/>
      <c r="I35" s="44"/>
      <c r="J35" s="44"/>
      <c r="K35" s="44"/>
      <c r="L35" s="41"/>
      <c r="M35" s="41"/>
      <c r="N35" s="41"/>
      <c r="O35" s="41"/>
      <c r="P35" s="41"/>
      <c r="Q35" s="41"/>
      <c r="R35" s="41"/>
      <c r="S35" s="41"/>
      <c r="T35" s="41"/>
      <c r="U35" s="41"/>
      <c r="V35" s="14"/>
    </row>
    <row r="36" spans="1:22" ht="12.75" customHeight="1" x14ac:dyDescent="0.25">
      <c r="A36" s="18"/>
      <c r="B36" s="18"/>
      <c r="C36" s="18"/>
      <c r="D36" s="18"/>
      <c r="E36" s="41"/>
      <c r="F36" s="41"/>
      <c r="G36" s="282"/>
      <c r="H36" s="282"/>
      <c r="I36" s="282"/>
      <c r="J36" s="282"/>
      <c r="K36" s="282"/>
      <c r="L36" s="282"/>
      <c r="M36" s="282"/>
      <c r="N36" s="282"/>
      <c r="O36" s="282"/>
      <c r="P36" s="282"/>
      <c r="Q36" s="282"/>
      <c r="R36" s="282"/>
      <c r="S36" s="282"/>
      <c r="T36" s="41"/>
      <c r="U36" s="41"/>
      <c r="V36" s="14"/>
    </row>
    <row r="37" spans="1:22" ht="12.75" customHeight="1" x14ac:dyDescent="0.25">
      <c r="A37" s="18"/>
      <c r="B37" s="18"/>
      <c r="C37" s="18"/>
      <c r="D37" s="18"/>
      <c r="E37" s="41"/>
      <c r="F37" s="54"/>
      <c r="G37" s="54"/>
      <c r="H37" s="44"/>
      <c r="I37" s="44"/>
      <c r="J37" s="44"/>
      <c r="K37" s="44"/>
      <c r="L37" s="41"/>
      <c r="M37" s="41"/>
      <c r="N37" s="41"/>
      <c r="O37" s="41"/>
      <c r="P37" s="41"/>
      <c r="Q37" s="41"/>
      <c r="R37" s="41"/>
      <c r="S37" s="41"/>
      <c r="T37" s="41"/>
      <c r="U37" s="41"/>
      <c r="V37" s="14"/>
    </row>
    <row r="38" spans="1:22" ht="12.75" customHeight="1" x14ac:dyDescent="0.25">
      <c r="A38" s="18"/>
      <c r="B38" s="18"/>
      <c r="C38" s="18"/>
      <c r="D38" s="18"/>
      <c r="E38" s="41"/>
      <c r="F38" s="56"/>
      <c r="G38" s="44"/>
      <c r="H38" s="44"/>
      <c r="I38" s="44"/>
      <c r="J38" s="44"/>
      <c r="K38" s="44"/>
      <c r="L38" s="41"/>
      <c r="M38" s="41"/>
      <c r="N38" s="41"/>
      <c r="O38" s="41"/>
      <c r="P38" s="41"/>
      <c r="Q38" s="41"/>
      <c r="R38" s="41"/>
      <c r="S38" s="41"/>
      <c r="T38" s="41"/>
      <c r="U38" s="41"/>
      <c r="V38" s="14"/>
    </row>
    <row r="39" spans="1:22" ht="12.75" customHeight="1" x14ac:dyDescent="0.25">
      <c r="A39" s="18"/>
      <c r="B39" s="18"/>
      <c r="C39" s="18"/>
      <c r="D39" s="18"/>
      <c r="E39" s="41"/>
      <c r="F39" s="41"/>
      <c r="G39" s="44"/>
      <c r="H39" s="44"/>
      <c r="I39" s="44"/>
      <c r="J39" s="44"/>
      <c r="K39" s="44"/>
      <c r="L39" s="41"/>
      <c r="M39" s="41"/>
      <c r="N39" s="41"/>
      <c r="O39" s="41"/>
      <c r="P39" s="41"/>
      <c r="Q39" s="41"/>
      <c r="R39" s="41"/>
      <c r="S39" s="41"/>
      <c r="T39" s="41"/>
      <c r="U39" s="41"/>
      <c r="V39" s="14"/>
    </row>
    <row r="40" spans="1:22" ht="12.75" customHeight="1" x14ac:dyDescent="0.25">
      <c r="A40" s="18"/>
      <c r="B40" s="18"/>
      <c r="C40" s="18"/>
      <c r="D40" s="18"/>
      <c r="E40" s="41"/>
      <c r="F40" s="41"/>
      <c r="G40" s="44"/>
      <c r="H40" s="44"/>
      <c r="I40" s="44"/>
      <c r="J40" s="44"/>
      <c r="K40" s="44"/>
      <c r="L40" s="41"/>
      <c r="M40" s="41"/>
      <c r="N40" s="41"/>
      <c r="O40" s="41"/>
      <c r="P40" s="41"/>
      <c r="Q40" s="41"/>
      <c r="R40" s="41"/>
      <c r="S40" s="41"/>
      <c r="T40" s="41"/>
      <c r="U40" s="41"/>
      <c r="V40" s="14"/>
    </row>
    <row r="41" spans="1:22" ht="12.75" customHeight="1" x14ac:dyDescent="0.25">
      <c r="A41" s="18"/>
      <c r="B41" s="18"/>
      <c r="C41" s="18"/>
      <c r="D41" s="18"/>
      <c r="E41" s="41"/>
      <c r="F41" s="41"/>
      <c r="G41" s="44"/>
      <c r="H41" s="44"/>
      <c r="I41" s="44"/>
      <c r="J41" s="44"/>
      <c r="K41" s="44"/>
      <c r="L41" s="41"/>
      <c r="M41" s="41"/>
      <c r="N41" s="41"/>
      <c r="O41" s="41"/>
      <c r="P41" s="41"/>
      <c r="Q41" s="41"/>
      <c r="R41" s="41"/>
      <c r="S41" s="41"/>
      <c r="T41" s="41"/>
      <c r="U41" s="41"/>
      <c r="V41" s="14"/>
    </row>
    <row r="42" spans="1:22" ht="12.75" customHeight="1" x14ac:dyDescent="0.25">
      <c r="A42" s="18"/>
      <c r="B42" s="18"/>
      <c r="C42" s="18"/>
      <c r="D42" s="18"/>
      <c r="E42" s="41"/>
      <c r="F42" s="41"/>
      <c r="G42" s="44"/>
      <c r="H42" s="44"/>
      <c r="I42" s="44"/>
      <c r="J42" s="44"/>
      <c r="K42" s="44"/>
      <c r="L42" s="41"/>
      <c r="M42" s="41"/>
      <c r="N42" s="41"/>
      <c r="O42" s="41"/>
      <c r="P42" s="41"/>
      <c r="Q42" s="41"/>
      <c r="R42" s="41"/>
      <c r="S42" s="41"/>
      <c r="T42" s="41"/>
      <c r="U42" s="41"/>
      <c r="V42" s="14"/>
    </row>
    <row r="43" spans="1:22" ht="12.75" customHeight="1" x14ac:dyDescent="0.25">
      <c r="A43" s="18"/>
      <c r="B43" s="18"/>
      <c r="C43" s="18"/>
      <c r="D43" s="18"/>
      <c r="E43" s="41"/>
      <c r="F43" s="41"/>
      <c r="G43" s="44"/>
      <c r="H43" s="44"/>
      <c r="I43" s="44"/>
      <c r="J43" s="44"/>
      <c r="K43" s="44"/>
      <c r="L43" s="41"/>
      <c r="M43" s="41"/>
      <c r="N43" s="41"/>
      <c r="O43" s="41"/>
      <c r="P43" s="41"/>
      <c r="Q43" s="41"/>
      <c r="R43" s="41"/>
      <c r="S43" s="41"/>
      <c r="T43" s="41"/>
      <c r="U43" s="41"/>
      <c r="V43" s="14"/>
    </row>
    <row r="44" spans="1:22" ht="12.75" customHeight="1" x14ac:dyDescent="0.25">
      <c r="A44" s="18"/>
      <c r="B44" s="18"/>
      <c r="C44" s="18"/>
      <c r="D44" s="18"/>
      <c r="E44" s="41"/>
      <c r="F44" s="41"/>
      <c r="G44" s="44"/>
      <c r="H44" s="44"/>
      <c r="I44" s="44"/>
      <c r="J44" s="44"/>
      <c r="K44" s="44"/>
      <c r="L44" s="41"/>
      <c r="M44" s="41"/>
      <c r="N44" s="41"/>
      <c r="O44" s="41"/>
      <c r="P44" s="41"/>
      <c r="Q44" s="41"/>
      <c r="R44" s="41"/>
      <c r="S44" s="41"/>
      <c r="T44" s="41"/>
      <c r="U44" s="41"/>
      <c r="V44" s="14"/>
    </row>
    <row r="45" spans="1:22" ht="12.75" customHeight="1" x14ac:dyDescent="0.25">
      <c r="A45" s="18"/>
      <c r="B45" s="18"/>
      <c r="C45" s="18"/>
      <c r="D45" s="18"/>
      <c r="E45" s="41"/>
      <c r="F45" s="41"/>
      <c r="G45" s="44"/>
      <c r="H45" s="44"/>
      <c r="I45" s="44"/>
      <c r="J45" s="44"/>
      <c r="K45" s="44"/>
      <c r="L45" s="41"/>
      <c r="M45" s="41"/>
      <c r="N45" s="41"/>
      <c r="O45" s="41"/>
      <c r="P45" s="41"/>
      <c r="Q45" s="41"/>
      <c r="R45" s="41"/>
      <c r="S45" s="41"/>
      <c r="T45" s="41"/>
      <c r="U45" s="41"/>
      <c r="V45" s="14"/>
    </row>
    <row r="46" spans="1:22" ht="12.75" customHeight="1" x14ac:dyDescent="0.25">
      <c r="A46" s="18"/>
      <c r="B46" s="18"/>
      <c r="C46" s="18"/>
      <c r="D46" s="18"/>
      <c r="E46" s="41"/>
      <c r="F46" s="41"/>
      <c r="G46" s="44"/>
      <c r="H46" s="44"/>
      <c r="I46" s="44"/>
      <c r="J46" s="44"/>
      <c r="K46" s="44"/>
      <c r="L46" s="41"/>
      <c r="M46" s="41"/>
      <c r="N46" s="41"/>
      <c r="O46" s="41"/>
      <c r="P46" s="41"/>
      <c r="Q46" s="41"/>
      <c r="R46" s="41"/>
      <c r="S46" s="41"/>
      <c r="T46" s="41"/>
      <c r="U46" s="41"/>
      <c r="V46" s="14"/>
    </row>
    <row r="47" spans="1:22" ht="12.75" customHeight="1" x14ac:dyDescent="0.25">
      <c r="A47" s="18"/>
      <c r="B47" s="18"/>
      <c r="C47" s="18"/>
      <c r="D47" s="18"/>
      <c r="E47" s="41"/>
      <c r="F47" s="41"/>
      <c r="G47" s="44"/>
      <c r="H47" s="44"/>
      <c r="I47" s="44"/>
      <c r="J47" s="44"/>
      <c r="K47" s="44"/>
      <c r="L47" s="41"/>
      <c r="M47" s="41"/>
      <c r="N47" s="41"/>
      <c r="O47" s="41"/>
      <c r="P47" s="41"/>
      <c r="Q47" s="41"/>
      <c r="R47" s="41"/>
      <c r="S47" s="41"/>
      <c r="T47" s="41"/>
      <c r="U47" s="41"/>
      <c r="V47" s="14"/>
    </row>
    <row r="48" spans="1:22" ht="12.75" customHeight="1" x14ac:dyDescent="0.25">
      <c r="A48" s="18"/>
      <c r="B48" s="18"/>
      <c r="C48" s="18"/>
      <c r="D48" s="18"/>
      <c r="E48" s="41"/>
      <c r="F48" s="41"/>
      <c r="G48" s="44"/>
      <c r="H48" s="44"/>
      <c r="I48" s="44"/>
      <c r="J48" s="44"/>
      <c r="K48" s="44"/>
      <c r="L48" s="41"/>
      <c r="M48" s="41"/>
      <c r="N48" s="41"/>
      <c r="O48" s="41"/>
      <c r="P48" s="41"/>
      <c r="Q48" s="41"/>
      <c r="R48" s="41"/>
      <c r="S48" s="41"/>
      <c r="T48" s="41"/>
      <c r="U48" s="41"/>
      <c r="V48" s="14"/>
    </row>
    <row r="49" spans="1:22" ht="12.75" customHeight="1" x14ac:dyDescent="0.25">
      <c r="A49" s="18"/>
      <c r="B49" s="18"/>
      <c r="C49" s="18"/>
      <c r="D49" s="18"/>
      <c r="E49" s="41"/>
      <c r="F49" s="41"/>
      <c r="G49" s="44"/>
      <c r="H49" s="44"/>
      <c r="I49" s="44"/>
      <c r="J49" s="44"/>
      <c r="K49" s="44"/>
      <c r="L49" s="41"/>
      <c r="M49" s="41"/>
      <c r="N49" s="41"/>
      <c r="O49" s="41"/>
      <c r="P49" s="41"/>
      <c r="Q49" s="41"/>
      <c r="R49" s="41"/>
      <c r="S49" s="41"/>
      <c r="T49" s="41"/>
      <c r="U49" s="41"/>
      <c r="V49" s="14"/>
    </row>
    <row r="50" spans="1:22" ht="12.75" customHeight="1" x14ac:dyDescent="0.25">
      <c r="A50" s="18"/>
      <c r="B50" s="18"/>
      <c r="C50" s="18"/>
      <c r="D50" s="18"/>
      <c r="E50" s="41"/>
      <c r="F50" s="41"/>
      <c r="G50" s="44"/>
      <c r="H50" s="44"/>
      <c r="I50" s="44"/>
      <c r="J50" s="44"/>
      <c r="K50" s="44"/>
      <c r="L50" s="41"/>
      <c r="M50" s="41"/>
      <c r="N50" s="41"/>
      <c r="O50" s="41"/>
      <c r="P50" s="41"/>
      <c r="Q50" s="41"/>
      <c r="R50" s="41"/>
      <c r="S50" s="41"/>
      <c r="T50" s="41"/>
      <c r="U50" s="41"/>
      <c r="V50" s="14"/>
    </row>
    <row r="51" spans="1:22" ht="12.75" customHeight="1" x14ac:dyDescent="0.25">
      <c r="A51" s="18"/>
      <c r="B51" s="18"/>
      <c r="C51" s="18"/>
      <c r="D51" s="18"/>
      <c r="E51" s="41"/>
      <c r="F51" s="41"/>
      <c r="G51" s="44"/>
      <c r="H51" s="44"/>
      <c r="I51" s="44"/>
      <c r="J51" s="44"/>
      <c r="K51" s="44"/>
      <c r="L51" s="41"/>
      <c r="M51" s="41"/>
      <c r="N51" s="41"/>
      <c r="O51" s="41"/>
      <c r="P51" s="41"/>
      <c r="Q51" s="41"/>
      <c r="R51" s="41"/>
      <c r="S51" s="41"/>
      <c r="T51" s="41"/>
      <c r="U51" s="41"/>
      <c r="V51" s="14"/>
    </row>
    <row r="52" spans="1:22" ht="12.75" customHeight="1" x14ac:dyDescent="0.25">
      <c r="A52" s="18"/>
      <c r="B52" s="18"/>
      <c r="C52" s="18"/>
      <c r="D52" s="18"/>
      <c r="E52" s="41"/>
      <c r="F52" s="41"/>
      <c r="G52" s="44"/>
      <c r="H52" s="44"/>
      <c r="I52" s="44"/>
      <c r="J52" s="44"/>
      <c r="K52" s="44"/>
      <c r="L52" s="41"/>
      <c r="M52" s="41"/>
      <c r="N52" s="41"/>
      <c r="O52" s="41"/>
      <c r="P52" s="41"/>
      <c r="Q52" s="41"/>
      <c r="R52" s="41"/>
      <c r="S52" s="41"/>
      <c r="T52" s="41"/>
      <c r="U52" s="41"/>
      <c r="V52" s="14"/>
    </row>
    <row r="53" spans="1:22" ht="12.75" customHeight="1" x14ac:dyDescent="0.25">
      <c r="A53" s="18"/>
      <c r="B53" s="18"/>
      <c r="C53" s="18"/>
      <c r="D53" s="18"/>
      <c r="E53" s="41"/>
      <c r="F53" s="41"/>
      <c r="G53" s="44"/>
      <c r="H53" s="44"/>
      <c r="I53" s="44"/>
      <c r="J53" s="44"/>
      <c r="K53" s="44"/>
      <c r="L53" s="41"/>
      <c r="M53" s="41"/>
      <c r="N53" s="41"/>
      <c r="O53" s="41"/>
      <c r="P53" s="41"/>
      <c r="Q53" s="41"/>
      <c r="R53" s="41"/>
      <c r="S53" s="41"/>
      <c r="T53" s="41"/>
      <c r="U53" s="41"/>
      <c r="V53" s="14"/>
    </row>
    <row r="54" spans="1:22" ht="12.75" customHeight="1" x14ac:dyDescent="0.25">
      <c r="A54" s="18"/>
      <c r="B54" s="18"/>
      <c r="C54" s="18"/>
      <c r="D54" s="18"/>
      <c r="E54" s="41"/>
      <c r="F54" s="41"/>
      <c r="G54" s="44"/>
      <c r="H54" s="44"/>
      <c r="I54" s="44"/>
      <c r="J54" s="44"/>
      <c r="K54" s="44"/>
      <c r="L54" s="41"/>
      <c r="M54" s="41"/>
      <c r="N54" s="41"/>
      <c r="O54" s="41"/>
      <c r="P54" s="41"/>
      <c r="Q54" s="41"/>
      <c r="R54" s="41"/>
      <c r="S54" s="41"/>
      <c r="T54" s="41"/>
      <c r="U54" s="41"/>
      <c r="V54" s="14"/>
    </row>
    <row r="55" spans="1:22" ht="12.75" customHeight="1" x14ac:dyDescent="0.25">
      <c r="A55" s="18"/>
      <c r="B55" s="18"/>
      <c r="C55" s="18"/>
      <c r="D55" s="18"/>
      <c r="E55" s="41"/>
      <c r="F55" s="41"/>
      <c r="G55" s="52"/>
      <c r="H55" s="52"/>
      <c r="I55" s="52"/>
      <c r="J55" s="52"/>
      <c r="K55" s="52"/>
      <c r="L55" s="41"/>
      <c r="M55" s="41"/>
      <c r="N55" s="41"/>
      <c r="O55" s="41"/>
      <c r="P55" s="41"/>
      <c r="Q55" s="41"/>
      <c r="R55" s="41"/>
      <c r="S55" s="41"/>
      <c r="T55" s="41"/>
      <c r="U55" s="41"/>
      <c r="V55" s="14"/>
    </row>
    <row r="56" spans="1:22" ht="12.75" customHeight="1" x14ac:dyDescent="0.25">
      <c r="A56" s="18"/>
      <c r="B56" s="18"/>
      <c r="C56" s="18"/>
      <c r="D56" s="18"/>
      <c r="E56" s="41"/>
      <c r="F56" s="41"/>
      <c r="G56" s="48"/>
      <c r="H56" s="48"/>
      <c r="I56" s="48"/>
      <c r="J56" s="48"/>
      <c r="K56" s="48"/>
      <c r="L56" s="41"/>
      <c r="M56" s="41"/>
      <c r="N56" s="41"/>
      <c r="O56" s="41"/>
      <c r="P56" s="41"/>
      <c r="Q56" s="41"/>
      <c r="R56" s="41"/>
      <c r="S56" s="41"/>
      <c r="T56" s="41"/>
      <c r="U56" s="41"/>
      <c r="V56" s="14"/>
    </row>
    <row r="57" spans="1:22" ht="12.75" customHeight="1" x14ac:dyDescent="0.25">
      <c r="A57" s="18"/>
      <c r="B57" s="18"/>
      <c r="C57" s="18"/>
      <c r="D57" s="18"/>
      <c r="E57" s="41"/>
      <c r="F57" s="41"/>
      <c r="G57" s="42"/>
      <c r="H57" s="42"/>
      <c r="I57" s="42"/>
      <c r="J57" s="42"/>
      <c r="K57" s="42"/>
      <c r="L57" s="41"/>
      <c r="M57" s="41"/>
      <c r="N57" s="41"/>
      <c r="O57" s="41"/>
      <c r="P57" s="41"/>
      <c r="Q57" s="41"/>
      <c r="R57" s="41"/>
      <c r="S57" s="41"/>
      <c r="T57" s="41"/>
      <c r="U57" s="41"/>
      <c r="V57" s="14"/>
    </row>
    <row r="58" spans="1:22" ht="12.75" customHeight="1" x14ac:dyDescent="0.25">
      <c r="A58" s="18"/>
      <c r="B58" s="18"/>
      <c r="C58" s="18"/>
      <c r="D58" s="18"/>
      <c r="E58" s="41"/>
      <c r="F58" s="41"/>
      <c r="G58" s="41"/>
      <c r="H58" s="41"/>
      <c r="I58" s="41"/>
      <c r="J58" s="41"/>
      <c r="K58" s="41"/>
      <c r="L58" s="41"/>
      <c r="M58" s="41"/>
      <c r="N58" s="41"/>
      <c r="O58" s="41"/>
      <c r="P58" s="41"/>
      <c r="Q58" s="41"/>
      <c r="R58" s="41"/>
      <c r="S58" s="41"/>
      <c r="T58" s="41"/>
      <c r="U58" s="41"/>
      <c r="V58" s="14"/>
    </row>
    <row r="59" spans="1:22" ht="12.75" customHeight="1" x14ac:dyDescent="0.25">
      <c r="A59" s="18"/>
      <c r="B59" s="18"/>
      <c r="C59" s="18"/>
      <c r="D59" s="18"/>
      <c r="E59" s="41"/>
      <c r="F59" s="41"/>
      <c r="G59" s="41"/>
      <c r="H59" s="41"/>
      <c r="I59" s="41"/>
      <c r="J59" s="41"/>
      <c r="K59" s="41"/>
      <c r="L59" s="41"/>
      <c r="M59" s="41"/>
      <c r="N59" s="41"/>
      <c r="O59" s="41"/>
      <c r="P59" s="41"/>
      <c r="Q59" s="41"/>
      <c r="R59" s="41"/>
      <c r="S59" s="41"/>
      <c r="T59" s="41"/>
      <c r="U59" s="41"/>
      <c r="V59" s="14"/>
    </row>
    <row r="60" spans="1:22" ht="12.75" customHeight="1" x14ac:dyDescent="0.25">
      <c r="A60" s="18"/>
      <c r="B60" s="18"/>
      <c r="C60" s="18"/>
      <c r="D60" s="18"/>
      <c r="E60" s="14"/>
      <c r="F60" s="14"/>
      <c r="G60" s="14"/>
      <c r="I60" s="14"/>
      <c r="J60" s="14"/>
      <c r="K60" s="14"/>
      <c r="L60" s="14"/>
      <c r="M60" s="14"/>
      <c r="N60" s="14"/>
      <c r="O60" s="14"/>
      <c r="P60" s="14"/>
      <c r="Q60" s="14"/>
      <c r="R60" s="14"/>
      <c r="S60" s="14"/>
      <c r="T60" s="14"/>
      <c r="U60" s="14"/>
      <c r="V60" s="14"/>
    </row>
    <row r="61" spans="1:22" ht="12.75" customHeight="1" x14ac:dyDescent="0.25">
      <c r="A61" s="18"/>
      <c r="B61" s="18"/>
      <c r="C61" s="18"/>
      <c r="D61" s="18"/>
      <c r="E61" s="14"/>
      <c r="F61" s="14"/>
      <c r="G61" s="14"/>
      <c r="I61" s="14"/>
      <c r="J61" s="14"/>
      <c r="K61" s="14"/>
      <c r="L61" s="14"/>
      <c r="M61" s="14"/>
      <c r="N61" s="14"/>
      <c r="O61" s="14"/>
      <c r="P61" s="14"/>
      <c r="Q61" s="14"/>
      <c r="R61" s="14"/>
      <c r="S61" s="14"/>
      <c r="T61" s="14"/>
      <c r="U61" s="14"/>
      <c r="V61" s="14"/>
    </row>
    <row r="62" spans="1:22" ht="12.75" customHeight="1" x14ac:dyDescent="0.25"/>
    <row r="63" spans="1:22" ht="12.75" customHeight="1" x14ac:dyDescent="0.25"/>
    <row r="64" spans="1:22"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sheetData>
  <sheetProtection sheet="1" objects="1" scenarios="1"/>
  <phoneticPr fontId="4" type="noConversion"/>
  <pageMargins left="0.75" right="0.75" top="1" bottom="1" header="0.5" footer="0.5"/>
  <pageSetup scale="80" orientation="landscape" blackAndWhite="1" horizontalDpi="300" verticalDpi="300"/>
  <headerFooter>
    <oddHeader>&amp;R&amp;K000000&amp;A_x000D_&amp;D_x000D_&amp;T</oddHeader>
    <oddFooter>&amp;L&amp;F&amp;RPage &amp;P of &amp;N</oddFooter>
  </headerFooter>
  <colBreaks count="1" manualBreakCount="1">
    <brk id="18" max="1048575" man="1"/>
  </colBreaks>
  <legacyDrawing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showGridLines="0" workbookViewId="0">
      <selection activeCell="K46" sqref="K46"/>
    </sheetView>
  </sheetViews>
  <sheetFormatPr defaultColWidth="8.875" defaultRowHeight="12" x14ac:dyDescent="0.25"/>
  <cols>
    <col min="1" max="4" width="3" style="1" customWidth="1"/>
    <col min="5" max="5" width="20.75" customWidth="1"/>
    <col min="6" max="6" width="5.75" customWidth="1"/>
    <col min="7" max="7" width="18.75" customWidth="1"/>
    <col min="8" max="8" width="8.75" style="14" customWidth="1"/>
    <col min="9" max="10" width="18.75" customWidth="1"/>
    <col min="11" max="11" width="30.125" style="3" customWidth="1"/>
    <col min="12" max="12" width="8.875" customWidth="1"/>
  </cols>
  <sheetData>
    <row r="1" spans="1:23" ht="15.6" x14ac:dyDescent="0.3">
      <c r="A1" s="5" t="str">
        <f>'1. Required Start-Up Funds'!A1</f>
        <v>SCORE Financial Template</v>
      </c>
      <c r="Q1" s="10"/>
    </row>
    <row r="2" spans="1:23" ht="15.6" x14ac:dyDescent="0.3">
      <c r="A2" s="5" t="s">
        <v>181</v>
      </c>
    </row>
    <row r="3" spans="1:23" ht="12.75" customHeight="1" x14ac:dyDescent="0.25">
      <c r="E3" s="1"/>
      <c r="F3" s="36"/>
      <c r="G3" s="36"/>
      <c r="H3" s="41"/>
      <c r="I3" s="36"/>
      <c r="J3" s="36"/>
      <c r="K3" s="93" t="s">
        <v>293</v>
      </c>
      <c r="L3" s="36">
        <f>'7. Income Statement (1)'!E13</f>
        <v>0</v>
      </c>
      <c r="M3" s="36">
        <f>'7. Income Statement (1)'!F13</f>
        <v>0</v>
      </c>
      <c r="N3" s="36">
        <f>'7. Income Statement (1)'!G13</f>
        <v>0</v>
      </c>
      <c r="O3" s="36">
        <f>'7. Income Statement (1)'!H13</f>
        <v>0</v>
      </c>
      <c r="P3" s="36">
        <f>'7. Income Statement (1)'!I13</f>
        <v>0</v>
      </c>
      <c r="Q3" s="36">
        <f>'7. Income Statement (1)'!J13</f>
        <v>0</v>
      </c>
      <c r="R3" s="36">
        <f>'7. Income Statement (1)'!K13</f>
        <v>0</v>
      </c>
      <c r="S3" s="36">
        <f>'7. Income Statement (1)'!L13</f>
        <v>0</v>
      </c>
      <c r="T3" s="36">
        <f>'7. Income Statement (1)'!M13</f>
        <v>0</v>
      </c>
      <c r="U3" s="36">
        <f>'7. Income Statement (1)'!N13</f>
        <v>0</v>
      </c>
      <c r="V3" s="36">
        <f>'7. Income Statement (1)'!O13</f>
        <v>0</v>
      </c>
      <c r="W3" s="36">
        <f>'7. Income Statement (1)'!P13</f>
        <v>0</v>
      </c>
    </row>
    <row r="4" spans="1:23" ht="12.75" customHeight="1" x14ac:dyDescent="0.25">
      <c r="E4" s="36"/>
      <c r="F4" s="36"/>
      <c r="G4" s="36"/>
      <c r="H4" s="41"/>
      <c r="I4" s="36"/>
      <c r="J4" s="36"/>
      <c r="K4" s="93" t="s">
        <v>38</v>
      </c>
      <c r="L4" s="41">
        <f>'7. Income Statement (1)'!E24</f>
        <v>0</v>
      </c>
      <c r="M4" s="41">
        <f>'7. Income Statement (1)'!F24</f>
        <v>0</v>
      </c>
      <c r="N4" s="41">
        <f>'7. Income Statement (1)'!G24</f>
        <v>0</v>
      </c>
      <c r="O4" s="41">
        <f>'7. Income Statement (1)'!H24</f>
        <v>0</v>
      </c>
      <c r="P4" s="41">
        <f>'7. Income Statement (1)'!I24</f>
        <v>0</v>
      </c>
      <c r="Q4" s="41">
        <f>'7. Income Statement (1)'!J24</f>
        <v>0</v>
      </c>
      <c r="R4" s="41">
        <f>'7. Income Statement (1)'!K24</f>
        <v>0</v>
      </c>
      <c r="S4" s="41">
        <f>'7. Income Statement (1)'!L24</f>
        <v>0</v>
      </c>
      <c r="T4" s="41">
        <f>'7. Income Statement (1)'!M24</f>
        <v>0</v>
      </c>
      <c r="U4" s="41">
        <f>'7. Income Statement (1)'!N24</f>
        <v>0</v>
      </c>
      <c r="V4" s="41">
        <f>'7. Income Statement (1)'!O24</f>
        <v>0</v>
      </c>
      <c r="W4" s="41">
        <f>'7. Income Statement (1)'!P24</f>
        <v>0</v>
      </c>
    </row>
    <row r="5" spans="1:23" ht="12.75" customHeight="1" x14ac:dyDescent="0.25">
      <c r="E5" s="36"/>
      <c r="F5" s="36"/>
      <c r="G5" s="36"/>
      <c r="H5" s="41"/>
      <c r="I5" s="36"/>
      <c r="J5" s="36"/>
      <c r="K5" s="93"/>
      <c r="L5" s="40">
        <f>'7. Income Statement (1)'!E4</f>
        <v>1</v>
      </c>
      <c r="M5" s="40">
        <f>'7. Income Statement (1)'!F4</f>
        <v>32</v>
      </c>
      <c r="N5" s="40">
        <f>'7. Income Statement (1)'!G4</f>
        <v>63</v>
      </c>
      <c r="O5" s="40">
        <f>'7. Income Statement (1)'!H4</f>
        <v>94</v>
      </c>
      <c r="P5" s="40">
        <f>'7. Income Statement (1)'!I4</f>
        <v>125</v>
      </c>
      <c r="Q5" s="40">
        <f>'7. Income Statement (1)'!J4</f>
        <v>156</v>
      </c>
      <c r="R5" s="40">
        <f>'7. Income Statement (1)'!K4</f>
        <v>187</v>
      </c>
      <c r="S5" s="40">
        <f>'7. Income Statement (1)'!L4</f>
        <v>218</v>
      </c>
      <c r="T5" s="40">
        <f>'7. Income Statement (1)'!M4</f>
        <v>249</v>
      </c>
      <c r="U5" s="40">
        <f>'7. Income Statement (1)'!N4</f>
        <v>280</v>
      </c>
      <c r="V5" s="40">
        <f>'7. Income Statement (1)'!O4</f>
        <v>311</v>
      </c>
      <c r="W5" s="40">
        <f>'7. Income Statement (1)'!P4</f>
        <v>342</v>
      </c>
    </row>
    <row r="6" spans="1:23" ht="12.75" customHeight="1" x14ac:dyDescent="0.25">
      <c r="A6" s="18" t="s">
        <v>181</v>
      </c>
      <c r="B6" s="18"/>
      <c r="C6" s="18"/>
      <c r="D6" s="18"/>
      <c r="E6" s="41"/>
      <c r="F6" s="39"/>
      <c r="G6" s="39" t="s">
        <v>183</v>
      </c>
      <c r="H6" s="39"/>
      <c r="I6" s="39" t="s">
        <v>184</v>
      </c>
      <c r="J6" s="39"/>
      <c r="K6" s="37" t="s">
        <v>314</v>
      </c>
      <c r="L6" s="41">
        <f>L3</f>
        <v>0</v>
      </c>
      <c r="M6" s="181">
        <f>L6+M3</f>
        <v>0</v>
      </c>
      <c r="N6" s="181">
        <f t="shared" ref="N6:W6" si="0">M6+N3</f>
        <v>0</v>
      </c>
      <c r="O6" s="181">
        <f t="shared" si="0"/>
        <v>0</v>
      </c>
      <c r="P6" s="181">
        <f t="shared" si="0"/>
        <v>0</v>
      </c>
      <c r="Q6" s="181">
        <f t="shared" si="0"/>
        <v>0</v>
      </c>
      <c r="R6" s="181">
        <f t="shared" si="0"/>
        <v>0</v>
      </c>
      <c r="S6" s="181">
        <f t="shared" si="0"/>
        <v>0</v>
      </c>
      <c r="T6" s="181">
        <f t="shared" si="0"/>
        <v>0</v>
      </c>
      <c r="U6" s="181">
        <f t="shared" si="0"/>
        <v>0</v>
      </c>
      <c r="V6" s="181">
        <f t="shared" si="0"/>
        <v>0</v>
      </c>
      <c r="W6" s="181">
        <f t="shared" si="0"/>
        <v>0</v>
      </c>
    </row>
    <row r="7" spans="1:23" ht="12.75" customHeight="1" x14ac:dyDescent="0.25">
      <c r="A7" s="18"/>
      <c r="B7" s="18" t="s">
        <v>182</v>
      </c>
      <c r="C7" s="18"/>
      <c r="D7" s="18"/>
      <c r="E7" s="41"/>
      <c r="F7" s="41"/>
      <c r="G7" s="42">
        <f>'7. Income Statement (1)'!Q13</f>
        <v>0</v>
      </c>
      <c r="H7" s="41"/>
      <c r="I7" s="85">
        <v>1</v>
      </c>
      <c r="J7" s="41"/>
      <c r="K7" s="37" t="s">
        <v>315</v>
      </c>
      <c r="L7">
        <f>L4</f>
        <v>0</v>
      </c>
      <c r="M7">
        <f>L7+M4</f>
        <v>0</v>
      </c>
      <c r="N7">
        <f t="shared" ref="N7:W7" si="1">M7+N4</f>
        <v>0</v>
      </c>
      <c r="O7">
        <f t="shared" si="1"/>
        <v>0</v>
      </c>
      <c r="P7">
        <f t="shared" si="1"/>
        <v>0</v>
      </c>
      <c r="Q7">
        <f t="shared" si="1"/>
        <v>0</v>
      </c>
      <c r="R7">
        <f t="shared" si="1"/>
        <v>0</v>
      </c>
      <c r="S7">
        <f t="shared" si="1"/>
        <v>0</v>
      </c>
      <c r="T7">
        <f t="shared" si="1"/>
        <v>0</v>
      </c>
      <c r="U7">
        <f t="shared" si="1"/>
        <v>0</v>
      </c>
      <c r="V7">
        <f t="shared" si="1"/>
        <v>0</v>
      </c>
      <c r="W7">
        <f t="shared" si="1"/>
        <v>0</v>
      </c>
    </row>
    <row r="8" spans="1:23" ht="12.75" customHeight="1" thickBot="1" x14ac:dyDescent="0.3">
      <c r="A8" s="18"/>
      <c r="B8" s="18" t="s">
        <v>107</v>
      </c>
      <c r="C8" s="18"/>
      <c r="D8" s="18"/>
      <c r="E8" s="41"/>
      <c r="F8" s="41"/>
      <c r="G8" s="57">
        <f>'7. Income Statement (1)'!Q22</f>
        <v>0</v>
      </c>
      <c r="H8" s="41"/>
      <c r="I8" s="101">
        <f>IF(G8=0,0,G8/G7)</f>
        <v>0</v>
      </c>
      <c r="J8" s="85"/>
      <c r="K8" s="188" t="s">
        <v>109</v>
      </c>
      <c r="L8" s="189">
        <f>G13</f>
        <v>0</v>
      </c>
      <c r="M8" s="189">
        <f>L8</f>
        <v>0</v>
      </c>
      <c r="N8" s="189">
        <f t="shared" ref="N8:W8" si="2">M8</f>
        <v>0</v>
      </c>
      <c r="O8" s="189">
        <f t="shared" si="2"/>
        <v>0</v>
      </c>
      <c r="P8" s="189">
        <f t="shared" si="2"/>
        <v>0</v>
      </c>
      <c r="Q8" s="189">
        <f t="shared" si="2"/>
        <v>0</v>
      </c>
      <c r="R8" s="189">
        <f t="shared" si="2"/>
        <v>0</v>
      </c>
      <c r="S8" s="189">
        <f t="shared" si="2"/>
        <v>0</v>
      </c>
      <c r="T8" s="189">
        <f t="shared" si="2"/>
        <v>0</v>
      </c>
      <c r="U8" s="189">
        <f t="shared" si="2"/>
        <v>0</v>
      </c>
      <c r="V8" s="189">
        <f t="shared" si="2"/>
        <v>0</v>
      </c>
      <c r="W8" s="189">
        <f t="shared" si="2"/>
        <v>0</v>
      </c>
    </row>
    <row r="9" spans="1:23" ht="12.75" customHeight="1" x14ac:dyDescent="0.25">
      <c r="A9" s="18"/>
      <c r="B9" s="18" t="s">
        <v>38</v>
      </c>
      <c r="C9" s="18"/>
      <c r="D9" s="18"/>
      <c r="E9" s="41"/>
      <c r="F9" s="41"/>
      <c r="G9" s="44">
        <f>G7-G8</f>
        <v>0</v>
      </c>
      <c r="H9" s="41"/>
      <c r="I9" s="85">
        <f>IF(G9=0,0,G9/G7)</f>
        <v>0</v>
      </c>
      <c r="J9" s="85"/>
      <c r="K9" s="251" t="s">
        <v>336</v>
      </c>
      <c r="L9" s="41">
        <f>'8. Cash Flow Statement (1)'!E35</f>
        <v>0</v>
      </c>
      <c r="M9" s="41">
        <f>'8. Cash Flow Statement (1)'!F35</f>
        <v>0</v>
      </c>
      <c r="N9" s="41">
        <f>'8. Cash Flow Statement (1)'!G35</f>
        <v>0</v>
      </c>
      <c r="O9" s="41">
        <f>'8. Cash Flow Statement (1)'!H35</f>
        <v>0</v>
      </c>
      <c r="P9" s="41">
        <f>'8. Cash Flow Statement (1)'!I35</f>
        <v>0</v>
      </c>
      <c r="Q9" s="41">
        <f>'8. Cash Flow Statement (1)'!J35</f>
        <v>0</v>
      </c>
      <c r="R9" s="41">
        <f>'8. Cash Flow Statement (1)'!K35</f>
        <v>0</v>
      </c>
      <c r="S9" s="41">
        <f>'8. Cash Flow Statement (1)'!L35</f>
        <v>0</v>
      </c>
      <c r="T9" s="41">
        <f>'8. Cash Flow Statement (1)'!M35</f>
        <v>0</v>
      </c>
      <c r="U9" s="41">
        <f>'8. Cash Flow Statement (1)'!N35</f>
        <v>0</v>
      </c>
      <c r="V9" s="41">
        <f>'8. Cash Flow Statement (1)'!O35</f>
        <v>0</v>
      </c>
      <c r="W9" s="41">
        <f>'8. Cash Flow Statement (1)'!P35</f>
        <v>0</v>
      </c>
    </row>
    <row r="10" spans="1:23" ht="12.75" customHeight="1" x14ac:dyDescent="0.25">
      <c r="A10" s="18"/>
      <c r="B10" s="18"/>
      <c r="C10" s="18"/>
      <c r="D10" s="18"/>
      <c r="E10" s="41"/>
      <c r="F10" s="41"/>
      <c r="G10" s="44"/>
      <c r="H10" s="41"/>
      <c r="I10" s="85"/>
      <c r="J10" s="85"/>
      <c r="K10" s="182"/>
      <c r="L10" s="41"/>
      <c r="M10" s="41"/>
      <c r="N10" s="41"/>
      <c r="O10" s="41"/>
      <c r="P10" s="41"/>
      <c r="Q10" s="41"/>
      <c r="R10" s="14"/>
    </row>
    <row r="11" spans="1:23" ht="12.75" customHeight="1" x14ac:dyDescent="0.25">
      <c r="A11" s="18"/>
      <c r="B11" s="18" t="s">
        <v>54</v>
      </c>
      <c r="C11" s="18"/>
      <c r="D11" s="18"/>
      <c r="E11" s="41"/>
      <c r="F11" s="41"/>
      <c r="G11" s="44">
        <f>'2. Salaries and Wages'!N38</f>
        <v>0</v>
      </c>
      <c r="H11" s="41"/>
      <c r="I11" s="85"/>
      <c r="J11" s="85"/>
      <c r="K11" s="182"/>
      <c r="L11" s="41"/>
      <c r="M11" s="41"/>
      <c r="N11" s="41"/>
      <c r="O11" s="41"/>
      <c r="P11" s="41"/>
      <c r="Q11" s="41"/>
      <c r="R11" s="14"/>
    </row>
    <row r="12" spans="1:23" ht="12.75" customHeight="1" thickBot="1" x14ac:dyDescent="0.3">
      <c r="A12" s="18"/>
      <c r="B12" s="18" t="s">
        <v>77</v>
      </c>
      <c r="C12" s="18"/>
      <c r="D12" s="18"/>
      <c r="E12" s="41"/>
      <c r="F12" s="41"/>
      <c r="G12" s="57">
        <f>'3. Fixed Operating Expenses'!I42</f>
        <v>0</v>
      </c>
      <c r="H12" s="41"/>
      <c r="I12" s="41"/>
      <c r="J12" s="41"/>
      <c r="K12" s="181"/>
      <c r="L12" s="41"/>
      <c r="M12" s="41"/>
      <c r="N12" s="41"/>
      <c r="O12" s="41"/>
      <c r="P12" s="41"/>
      <c r="Q12" s="41"/>
      <c r="R12" s="14"/>
    </row>
    <row r="13" spans="1:23" ht="12.75" customHeight="1" x14ac:dyDescent="0.25">
      <c r="A13" s="18"/>
      <c r="B13" s="1" t="s">
        <v>109</v>
      </c>
      <c r="G13" s="19">
        <f>SUM(G11:G12)</f>
        <v>0</v>
      </c>
      <c r="H13" s="41"/>
      <c r="I13" s="41"/>
      <c r="J13" s="41"/>
      <c r="K13" s="181"/>
      <c r="L13" s="41"/>
      <c r="M13" s="41"/>
      <c r="N13" s="41"/>
      <c r="O13" s="41"/>
      <c r="P13" s="41"/>
      <c r="Q13" s="41"/>
      <c r="R13" s="14"/>
    </row>
    <row r="14" spans="1:23" ht="12.75" customHeight="1" x14ac:dyDescent="0.25">
      <c r="A14" s="18"/>
      <c r="H14" s="42"/>
      <c r="I14" s="44"/>
      <c r="J14" s="44"/>
      <c r="K14" s="183"/>
      <c r="L14" s="41"/>
      <c r="M14" s="41"/>
      <c r="N14" s="41"/>
      <c r="O14" s="41"/>
      <c r="P14" s="41"/>
      <c r="Q14" s="41"/>
      <c r="R14" s="14"/>
    </row>
    <row r="15" spans="1:23" ht="12.75" customHeight="1" thickBot="1" x14ac:dyDescent="0.3">
      <c r="A15" s="18"/>
      <c r="B15" s="18" t="s">
        <v>185</v>
      </c>
      <c r="C15" s="18"/>
      <c r="D15" s="18"/>
      <c r="E15" s="41"/>
      <c r="F15" s="41"/>
      <c r="G15" s="57">
        <f>G13</f>
        <v>0</v>
      </c>
      <c r="H15" s="44"/>
      <c r="I15" s="44"/>
      <c r="J15" s="44"/>
      <c r="K15" s="183"/>
      <c r="L15" s="41"/>
      <c r="M15" s="41"/>
      <c r="N15" s="41"/>
      <c r="O15" s="41"/>
      <c r="P15" s="41"/>
      <c r="Q15" s="41"/>
      <c r="R15" s="14"/>
    </row>
    <row r="16" spans="1:23" ht="12.75" customHeight="1" x14ac:dyDescent="0.25">
      <c r="A16" s="18"/>
      <c r="B16" s="18"/>
      <c r="C16" s="18"/>
      <c r="D16" s="18"/>
      <c r="E16" s="41"/>
      <c r="F16" s="41"/>
      <c r="G16" s="85">
        <f>I9</f>
        <v>0</v>
      </c>
      <c r="H16" s="44"/>
      <c r="I16" s="44"/>
      <c r="J16" s="44"/>
      <c r="K16" s="183"/>
      <c r="L16" s="41"/>
      <c r="M16" s="41"/>
      <c r="N16" s="41"/>
      <c r="O16" s="41"/>
      <c r="P16" s="41"/>
      <c r="Q16" s="41"/>
      <c r="R16" s="14"/>
    </row>
    <row r="17" spans="1:18" ht="12.75" customHeight="1" thickBot="1" x14ac:dyDescent="0.3">
      <c r="A17" s="18"/>
      <c r="B17" s="18"/>
      <c r="C17" s="18"/>
      <c r="D17" s="18"/>
      <c r="E17" s="41"/>
      <c r="F17" s="41"/>
      <c r="G17" s="57"/>
      <c r="H17" s="44"/>
      <c r="I17" s="44"/>
      <c r="J17" s="44"/>
      <c r="K17" s="183"/>
      <c r="L17" s="41"/>
      <c r="M17" s="41"/>
      <c r="N17" s="41"/>
      <c r="O17" s="41"/>
      <c r="P17" s="41"/>
      <c r="Q17" s="41"/>
      <c r="R17" s="14"/>
    </row>
    <row r="18" spans="1:18" ht="12.75" customHeight="1" thickBot="1" x14ac:dyDescent="0.3">
      <c r="A18" s="18"/>
      <c r="B18" s="18" t="s">
        <v>186</v>
      </c>
      <c r="C18" s="18"/>
      <c r="D18" s="18"/>
      <c r="E18" s="41"/>
      <c r="F18" s="41"/>
      <c r="G18" s="59">
        <f>IF(G16=0,0,G15/G16)</f>
        <v>0</v>
      </c>
      <c r="H18" s="44"/>
      <c r="I18" s="44"/>
      <c r="J18" s="44"/>
      <c r="K18" s="183"/>
      <c r="L18" s="41"/>
      <c r="M18" s="41"/>
      <c r="N18" s="41"/>
      <c r="O18" s="41"/>
      <c r="P18" s="41"/>
      <c r="Q18" s="41"/>
      <c r="R18" s="14"/>
    </row>
    <row r="19" spans="1:18" ht="12.75" customHeight="1" thickTop="1" x14ac:dyDescent="0.25">
      <c r="A19" s="18"/>
      <c r="B19" s="18"/>
      <c r="C19" s="18"/>
      <c r="D19" s="18"/>
      <c r="E19" s="41"/>
      <c r="F19" s="41"/>
      <c r="G19" s="85"/>
      <c r="H19" s="44"/>
      <c r="I19" s="44"/>
      <c r="J19" s="44"/>
      <c r="K19" s="183"/>
      <c r="L19" s="41"/>
      <c r="M19" s="41"/>
      <c r="N19" s="41"/>
      <c r="O19" s="41"/>
      <c r="P19" s="41"/>
      <c r="Q19" s="41"/>
      <c r="R19" s="14"/>
    </row>
    <row r="20" spans="1:18" ht="12.75" customHeight="1" x14ac:dyDescent="0.25">
      <c r="A20" s="18"/>
      <c r="B20" s="18"/>
      <c r="C20" s="18"/>
      <c r="D20" s="18"/>
      <c r="E20" s="41"/>
      <c r="F20" s="41"/>
      <c r="G20" s="85"/>
      <c r="H20" s="44"/>
      <c r="I20" s="44"/>
      <c r="J20" s="44"/>
      <c r="K20" s="183"/>
      <c r="L20" s="41"/>
      <c r="M20" s="41"/>
      <c r="N20" s="41"/>
      <c r="O20" s="41"/>
      <c r="P20" s="41"/>
      <c r="Q20" s="41"/>
      <c r="R20" s="14"/>
    </row>
    <row r="21" spans="1:18" ht="12.75" customHeight="1" x14ac:dyDescent="0.25">
      <c r="A21" s="18"/>
      <c r="B21" s="18"/>
      <c r="C21" s="18"/>
      <c r="D21" s="18"/>
      <c r="E21" s="41"/>
      <c r="F21" s="41"/>
      <c r="G21" s="100"/>
      <c r="H21" s="44"/>
      <c r="I21" s="44"/>
      <c r="J21" s="44"/>
      <c r="K21" s="183"/>
      <c r="L21" s="41"/>
      <c r="M21" s="41"/>
      <c r="N21" s="41"/>
      <c r="O21" s="41"/>
      <c r="P21" s="41"/>
      <c r="Q21" s="41"/>
      <c r="R21" s="14"/>
    </row>
    <row r="22" spans="1:18" ht="12.75" customHeight="1" x14ac:dyDescent="0.25">
      <c r="A22" s="18"/>
      <c r="B22" s="18"/>
      <c r="C22" s="18"/>
      <c r="D22" s="18"/>
      <c r="E22" s="41"/>
      <c r="F22" s="41"/>
      <c r="G22" s="44"/>
      <c r="H22" s="44"/>
      <c r="I22" s="44"/>
      <c r="J22" s="44"/>
      <c r="K22" s="183"/>
      <c r="L22" s="41"/>
      <c r="M22" s="41"/>
      <c r="N22" s="41"/>
      <c r="O22" s="41"/>
      <c r="P22" s="41"/>
      <c r="Q22" s="41"/>
      <c r="R22" s="14"/>
    </row>
    <row r="23" spans="1:18" ht="12.75" customHeight="1" x14ac:dyDescent="0.25">
      <c r="A23" s="18"/>
      <c r="B23" s="18"/>
      <c r="C23" s="18"/>
      <c r="D23" s="18"/>
      <c r="E23" s="41"/>
      <c r="F23" s="41"/>
      <c r="G23" s="44"/>
      <c r="H23" s="44"/>
      <c r="I23" s="44"/>
      <c r="J23" s="44"/>
      <c r="K23" s="183"/>
      <c r="L23" s="41"/>
      <c r="M23" s="41"/>
      <c r="N23" s="41"/>
      <c r="O23" s="41"/>
      <c r="P23" s="41"/>
      <c r="Q23" s="41"/>
      <c r="R23" s="14"/>
    </row>
    <row r="24" spans="1:18" ht="12.75" customHeight="1" x14ac:dyDescent="0.25">
      <c r="A24" s="18"/>
      <c r="B24" s="18"/>
      <c r="C24" s="18"/>
      <c r="D24" s="18"/>
      <c r="E24" s="41"/>
      <c r="F24" s="41"/>
      <c r="G24" s="56"/>
      <c r="H24" s="44"/>
      <c r="I24" s="44"/>
      <c r="J24" s="44"/>
      <c r="K24" s="183"/>
      <c r="L24" s="41"/>
      <c r="M24" s="41"/>
      <c r="N24" s="41"/>
      <c r="O24" s="41"/>
      <c r="P24" s="41"/>
      <c r="Q24" s="41"/>
      <c r="R24" s="14"/>
    </row>
    <row r="25" spans="1:18" ht="12.75" customHeight="1" x14ac:dyDescent="0.25">
      <c r="A25" s="18"/>
      <c r="B25" s="18"/>
      <c r="C25" s="18"/>
      <c r="D25" s="18"/>
      <c r="E25" s="41"/>
      <c r="F25" s="41"/>
      <c r="G25" s="85"/>
      <c r="H25" s="44"/>
      <c r="I25" s="44"/>
      <c r="J25" s="44"/>
      <c r="K25" s="183"/>
      <c r="L25" s="41"/>
      <c r="M25" s="41"/>
      <c r="N25" s="41"/>
      <c r="O25" s="41"/>
      <c r="P25" s="41"/>
      <c r="Q25" s="41"/>
      <c r="R25" s="14"/>
    </row>
    <row r="26" spans="1:18" ht="12.75" customHeight="1" x14ac:dyDescent="0.25">
      <c r="A26" s="18"/>
      <c r="B26" s="18"/>
      <c r="C26" s="18"/>
      <c r="D26" s="18"/>
      <c r="E26" s="41"/>
      <c r="F26" s="54"/>
      <c r="G26" s="44"/>
      <c r="H26" s="44"/>
      <c r="I26" s="44"/>
      <c r="J26" s="44"/>
      <c r="K26" s="183"/>
      <c r="L26" s="41"/>
      <c r="M26" s="41"/>
      <c r="N26" s="41"/>
      <c r="O26" s="41"/>
      <c r="P26" s="41"/>
      <c r="Q26" s="41"/>
      <c r="R26" s="14"/>
    </row>
    <row r="27" spans="1:18" ht="12.75" customHeight="1" x14ac:dyDescent="0.25">
      <c r="A27" s="18"/>
      <c r="B27" s="18"/>
      <c r="C27" s="18"/>
      <c r="D27" s="18"/>
      <c r="E27" s="41"/>
      <c r="F27" s="54"/>
      <c r="G27" s="44"/>
      <c r="H27" s="44"/>
      <c r="I27" s="44"/>
      <c r="J27" s="44"/>
      <c r="K27" s="183"/>
      <c r="L27" s="41"/>
      <c r="M27" s="41"/>
      <c r="N27" s="41"/>
      <c r="O27" s="41"/>
      <c r="P27" s="41"/>
      <c r="Q27" s="41"/>
      <c r="R27" s="14"/>
    </row>
    <row r="28" spans="1:18" ht="12.75" customHeight="1" x14ac:dyDescent="0.25">
      <c r="A28" s="18"/>
      <c r="B28" s="18"/>
      <c r="C28" s="18"/>
      <c r="D28" s="18"/>
      <c r="E28" s="41"/>
      <c r="F28" s="56"/>
      <c r="G28" s="85"/>
      <c r="H28" s="44"/>
      <c r="I28" s="44"/>
      <c r="J28" s="44"/>
      <c r="K28" s="183"/>
      <c r="L28" s="41"/>
      <c r="M28" s="41"/>
      <c r="N28" s="41"/>
      <c r="O28" s="41"/>
      <c r="P28" s="41"/>
      <c r="Q28" s="41"/>
      <c r="R28" s="14"/>
    </row>
    <row r="29" spans="1:18" ht="12.75" customHeight="1" x14ac:dyDescent="0.25">
      <c r="A29" s="18"/>
      <c r="B29" s="18"/>
      <c r="C29" s="18"/>
      <c r="D29" s="18"/>
      <c r="E29" s="41"/>
      <c r="F29" s="41"/>
      <c r="G29" s="44"/>
      <c r="H29" s="44"/>
      <c r="I29" s="44"/>
      <c r="J29" s="44"/>
      <c r="K29" s="183"/>
      <c r="L29" s="41"/>
      <c r="M29" s="41"/>
      <c r="N29" s="41"/>
      <c r="O29" s="41"/>
      <c r="P29" s="41"/>
      <c r="Q29" s="41"/>
      <c r="R29" s="14"/>
    </row>
    <row r="30" spans="1:18" ht="12.75" customHeight="1" x14ac:dyDescent="0.25">
      <c r="A30" s="18"/>
      <c r="B30" s="18"/>
      <c r="C30" s="18"/>
      <c r="D30" s="18"/>
      <c r="E30" s="41"/>
      <c r="F30" s="41"/>
      <c r="G30" s="44"/>
      <c r="H30" s="44"/>
      <c r="I30" s="44"/>
      <c r="J30" s="44"/>
      <c r="K30" s="183"/>
      <c r="L30" s="41"/>
      <c r="M30" s="41"/>
      <c r="N30" s="41"/>
      <c r="O30" s="41"/>
      <c r="P30" s="41"/>
      <c r="Q30" s="41"/>
      <c r="R30" s="14"/>
    </row>
    <row r="31" spans="1:18" ht="12.75" customHeight="1" x14ac:dyDescent="0.25">
      <c r="A31" s="18"/>
      <c r="B31" s="18"/>
      <c r="C31" s="18"/>
      <c r="D31" s="18"/>
      <c r="E31" s="41"/>
      <c r="F31" s="54"/>
      <c r="G31" s="54"/>
      <c r="H31" s="44"/>
      <c r="I31" s="44"/>
      <c r="J31" s="44"/>
      <c r="K31" s="183"/>
      <c r="L31" s="41"/>
      <c r="M31" s="41"/>
      <c r="N31" s="41"/>
      <c r="O31" s="41"/>
      <c r="P31" s="41"/>
      <c r="Q31" s="41"/>
      <c r="R31" s="14"/>
    </row>
    <row r="32" spans="1:18" ht="12.75" customHeight="1" x14ac:dyDescent="0.25">
      <c r="A32" s="18"/>
      <c r="B32" s="18"/>
      <c r="C32" s="18"/>
      <c r="D32" s="18"/>
      <c r="E32" s="41"/>
      <c r="F32" s="56"/>
      <c r="G32" s="44"/>
      <c r="H32" s="44"/>
      <c r="I32" s="44"/>
      <c r="J32" s="44"/>
      <c r="K32" s="183"/>
      <c r="L32" s="41"/>
      <c r="M32" s="41"/>
      <c r="N32" s="41"/>
      <c r="O32" s="41"/>
      <c r="P32" s="41"/>
      <c r="Q32" s="41"/>
      <c r="R32" s="14"/>
    </row>
    <row r="33" spans="1:18" ht="12.75" customHeight="1" x14ac:dyDescent="0.25">
      <c r="A33" s="18"/>
      <c r="B33" s="18"/>
      <c r="C33" s="18"/>
      <c r="D33" s="18"/>
      <c r="E33" s="41"/>
      <c r="F33" s="41"/>
      <c r="G33" s="44"/>
      <c r="H33" s="44"/>
      <c r="I33" s="44"/>
      <c r="J33" s="44"/>
      <c r="K33" s="183"/>
      <c r="L33" s="41"/>
      <c r="M33" s="41"/>
      <c r="N33" s="41"/>
      <c r="O33" s="41"/>
      <c r="P33" s="41"/>
      <c r="Q33" s="41"/>
      <c r="R33" s="14"/>
    </row>
    <row r="34" spans="1:18" ht="12.75" customHeight="1" x14ac:dyDescent="0.25">
      <c r="A34" s="18"/>
      <c r="B34" s="18"/>
      <c r="C34" s="18"/>
      <c r="D34" s="18"/>
      <c r="E34" s="41"/>
      <c r="F34" s="41"/>
      <c r="G34" s="44"/>
      <c r="H34" s="44"/>
      <c r="I34" s="44"/>
      <c r="J34" s="44"/>
      <c r="K34" s="183"/>
      <c r="L34" s="41"/>
      <c r="M34" s="41"/>
      <c r="N34" s="41"/>
      <c r="O34" s="41"/>
      <c r="P34" s="41"/>
      <c r="Q34" s="41"/>
      <c r="R34" s="14"/>
    </row>
    <row r="35" spans="1:18" ht="12.75" customHeight="1" x14ac:dyDescent="0.25">
      <c r="A35" s="18"/>
      <c r="B35" s="18"/>
      <c r="C35" s="18"/>
      <c r="D35" s="18"/>
      <c r="E35" s="41"/>
      <c r="F35" s="41"/>
      <c r="G35" s="44"/>
      <c r="H35" s="44"/>
      <c r="I35" s="44"/>
      <c r="J35" s="44"/>
      <c r="K35" s="183"/>
      <c r="L35" s="41"/>
      <c r="M35" s="41"/>
      <c r="N35" s="41"/>
      <c r="O35" s="41"/>
      <c r="P35" s="41"/>
      <c r="Q35" s="41"/>
      <c r="R35" s="14"/>
    </row>
    <row r="36" spans="1:18" ht="12.75" customHeight="1" x14ac:dyDescent="0.25">
      <c r="A36" s="18"/>
      <c r="B36" s="18"/>
      <c r="C36" s="18"/>
      <c r="D36" s="18"/>
      <c r="E36" s="41"/>
      <c r="F36" s="41"/>
      <c r="G36" s="44"/>
      <c r="H36" s="44"/>
      <c r="I36" s="44"/>
      <c r="J36" s="44"/>
      <c r="K36" s="183"/>
      <c r="L36" s="41"/>
      <c r="M36" s="41"/>
      <c r="N36" s="41"/>
      <c r="O36" s="41"/>
      <c r="P36" s="41"/>
      <c r="Q36" s="41"/>
      <c r="R36" s="14"/>
    </row>
    <row r="37" spans="1:18" ht="12.75" customHeight="1" x14ac:dyDescent="0.25">
      <c r="A37" s="18"/>
      <c r="B37" s="18"/>
      <c r="C37" s="18"/>
      <c r="D37" s="18"/>
      <c r="E37" s="41"/>
      <c r="F37" s="41"/>
      <c r="G37" s="44"/>
      <c r="H37" s="44"/>
      <c r="I37" s="44"/>
      <c r="J37" s="44"/>
      <c r="K37" s="183"/>
      <c r="L37" s="41"/>
      <c r="M37" s="41"/>
      <c r="N37" s="41"/>
      <c r="O37" s="41"/>
      <c r="P37" s="41"/>
      <c r="Q37" s="41"/>
      <c r="R37" s="14"/>
    </row>
    <row r="38" spans="1:18" ht="12.75" customHeight="1" x14ac:dyDescent="0.25">
      <c r="A38" s="18"/>
      <c r="B38" s="18"/>
      <c r="C38" s="18"/>
      <c r="D38" s="18"/>
      <c r="E38" s="41"/>
      <c r="F38" s="41"/>
      <c r="G38" s="44"/>
      <c r="H38" s="44"/>
      <c r="I38" s="44"/>
      <c r="J38" s="44"/>
      <c r="K38" s="183"/>
      <c r="L38" s="41"/>
      <c r="M38" s="41"/>
      <c r="N38" s="41"/>
      <c r="O38" s="41"/>
      <c r="P38" s="41"/>
      <c r="Q38" s="41"/>
      <c r="R38" s="14"/>
    </row>
    <row r="39" spans="1:18" ht="12.75" customHeight="1" x14ac:dyDescent="0.25">
      <c r="A39" s="18"/>
      <c r="B39" s="18"/>
      <c r="C39" s="18"/>
      <c r="D39" s="18"/>
      <c r="E39" s="41"/>
      <c r="F39" s="41"/>
      <c r="G39" s="44"/>
      <c r="H39" s="44"/>
      <c r="I39" s="44"/>
      <c r="J39" s="44"/>
      <c r="K39" s="183"/>
      <c r="L39" s="41"/>
      <c r="M39" s="41"/>
      <c r="N39" s="41"/>
      <c r="O39" s="41"/>
      <c r="P39" s="41"/>
      <c r="Q39" s="41"/>
      <c r="R39" s="14"/>
    </row>
    <row r="40" spans="1:18" ht="12.75" customHeight="1" x14ac:dyDescent="0.25">
      <c r="A40" s="18"/>
      <c r="B40" s="18"/>
      <c r="C40" s="18"/>
      <c r="D40" s="18"/>
      <c r="E40" s="41"/>
      <c r="F40" s="41"/>
      <c r="G40" s="44"/>
      <c r="H40" s="44"/>
      <c r="I40" s="44"/>
      <c r="J40" s="44"/>
      <c r="K40" s="183"/>
      <c r="L40" s="41"/>
      <c r="M40" s="41"/>
      <c r="N40" s="41"/>
      <c r="O40" s="41"/>
      <c r="P40" s="41"/>
      <c r="Q40" s="41"/>
      <c r="R40" s="14"/>
    </row>
    <row r="41" spans="1:18" ht="12.75" customHeight="1" x14ac:dyDescent="0.25">
      <c r="A41" s="18"/>
      <c r="B41" s="18"/>
      <c r="C41" s="18"/>
      <c r="D41" s="18"/>
      <c r="E41" s="41"/>
      <c r="F41" s="41"/>
      <c r="G41" s="44"/>
      <c r="H41" s="44"/>
      <c r="I41" s="44"/>
      <c r="J41" s="44"/>
      <c r="K41" s="183"/>
      <c r="L41" s="41"/>
      <c r="M41" s="41"/>
      <c r="N41" s="41"/>
      <c r="O41" s="41"/>
      <c r="P41" s="41"/>
      <c r="Q41" s="41"/>
      <c r="R41" s="14"/>
    </row>
    <row r="42" spans="1:18" ht="12.75" customHeight="1" x14ac:dyDescent="0.25">
      <c r="A42" s="18"/>
      <c r="B42" s="18"/>
      <c r="C42" s="18"/>
      <c r="D42" s="18"/>
      <c r="E42" s="41"/>
      <c r="F42" s="41"/>
      <c r="G42" s="44"/>
      <c r="H42" s="44"/>
      <c r="I42" s="44"/>
      <c r="J42" s="44"/>
      <c r="K42" s="183"/>
      <c r="L42" s="41"/>
      <c r="M42" s="41"/>
      <c r="N42" s="41"/>
      <c r="O42" s="41"/>
      <c r="P42" s="41"/>
      <c r="Q42" s="41"/>
      <c r="R42" s="14"/>
    </row>
    <row r="43" spans="1:18" ht="12.75" customHeight="1" x14ac:dyDescent="0.25">
      <c r="A43" s="18"/>
      <c r="B43" s="18"/>
      <c r="C43" s="18"/>
      <c r="D43" s="18"/>
      <c r="E43" s="41"/>
      <c r="F43" s="41"/>
      <c r="G43" s="44"/>
      <c r="H43" s="44"/>
      <c r="I43" s="44"/>
      <c r="J43" s="44"/>
      <c r="K43" s="183"/>
      <c r="L43" s="41"/>
      <c r="M43" s="41"/>
      <c r="N43" s="41"/>
      <c r="O43" s="41"/>
      <c r="P43" s="41"/>
      <c r="Q43" s="41"/>
      <c r="R43" s="14"/>
    </row>
    <row r="44" spans="1:18" ht="12.75" customHeight="1" x14ac:dyDescent="0.25">
      <c r="A44" s="18"/>
      <c r="B44" s="18"/>
      <c r="C44" s="18"/>
      <c r="D44" s="18"/>
      <c r="E44" s="41"/>
      <c r="F44" s="41"/>
      <c r="G44" s="44"/>
      <c r="H44" s="44"/>
      <c r="I44" s="44"/>
      <c r="J44" s="44"/>
      <c r="K44" s="183"/>
      <c r="L44" s="41"/>
      <c r="M44" s="41"/>
      <c r="N44" s="41"/>
      <c r="O44" s="41"/>
      <c r="P44" s="41"/>
      <c r="Q44" s="41"/>
      <c r="R44" s="14"/>
    </row>
    <row r="45" spans="1:18" ht="12.75" customHeight="1" x14ac:dyDescent="0.25">
      <c r="A45" s="18"/>
      <c r="B45" s="18"/>
      <c r="C45" s="18"/>
      <c r="D45" s="18"/>
      <c r="E45" s="41"/>
      <c r="F45" s="41"/>
      <c r="G45" s="44"/>
      <c r="H45" s="44"/>
      <c r="I45" s="44"/>
      <c r="J45" s="44"/>
      <c r="K45" s="183"/>
      <c r="L45" s="41"/>
      <c r="M45" s="41"/>
      <c r="N45" s="41"/>
      <c r="O45" s="41"/>
      <c r="P45" s="41"/>
      <c r="Q45" s="41"/>
      <c r="R45" s="14"/>
    </row>
    <row r="46" spans="1:18" ht="12.75" customHeight="1" x14ac:dyDescent="0.25">
      <c r="A46" s="18"/>
      <c r="B46" s="18"/>
      <c r="C46" s="18"/>
      <c r="D46" s="18"/>
      <c r="E46" s="41"/>
      <c r="F46" s="41"/>
      <c r="G46" s="44"/>
      <c r="H46" s="44"/>
      <c r="I46" s="44"/>
      <c r="J46" s="44"/>
      <c r="K46" s="183"/>
      <c r="L46" s="41"/>
      <c r="M46" s="41"/>
      <c r="N46" s="41"/>
      <c r="O46" s="41"/>
      <c r="P46" s="41"/>
      <c r="Q46" s="41"/>
      <c r="R46" s="14"/>
    </row>
    <row r="47" spans="1:18" ht="12.75" customHeight="1" x14ac:dyDescent="0.25">
      <c r="A47" s="18"/>
      <c r="B47" s="18"/>
      <c r="C47" s="18"/>
      <c r="D47" s="18"/>
      <c r="E47" s="41"/>
      <c r="F47" s="41"/>
      <c r="G47" s="44"/>
      <c r="H47" s="44"/>
      <c r="I47" s="44"/>
      <c r="J47" s="44"/>
      <c r="K47" s="183"/>
      <c r="L47" s="41"/>
      <c r="M47" s="41"/>
      <c r="N47" s="41"/>
      <c r="O47" s="41"/>
      <c r="P47" s="41"/>
      <c r="Q47" s="41"/>
      <c r="R47" s="14"/>
    </row>
    <row r="48" spans="1:18" ht="12.75" customHeight="1" x14ac:dyDescent="0.25">
      <c r="A48" s="18"/>
      <c r="B48" s="18"/>
      <c r="C48" s="18"/>
      <c r="D48" s="18"/>
      <c r="E48" s="41"/>
      <c r="F48" s="41"/>
      <c r="G48" s="44"/>
      <c r="H48" s="44"/>
      <c r="I48" s="44"/>
      <c r="J48" s="44"/>
      <c r="K48" s="183"/>
      <c r="L48" s="41"/>
      <c r="M48" s="41"/>
      <c r="N48" s="41"/>
      <c r="O48" s="41"/>
      <c r="P48" s="41"/>
      <c r="Q48" s="41"/>
      <c r="R48" s="14"/>
    </row>
    <row r="49" spans="1:18" ht="12.75" customHeight="1" x14ac:dyDescent="0.25">
      <c r="A49" s="18"/>
      <c r="B49" s="18"/>
      <c r="C49" s="18"/>
      <c r="D49" s="18"/>
      <c r="E49" s="18"/>
      <c r="F49" s="18"/>
      <c r="G49" s="18"/>
      <c r="H49" s="18"/>
      <c r="I49" s="18"/>
      <c r="J49" s="18"/>
      <c r="K49" s="184"/>
      <c r="L49" s="41"/>
      <c r="M49" s="41"/>
      <c r="N49" s="41"/>
      <c r="O49" s="41"/>
      <c r="P49" s="41"/>
      <c r="Q49" s="41"/>
      <c r="R49" s="14"/>
    </row>
    <row r="50" spans="1:18" ht="12.75" customHeight="1" x14ac:dyDescent="0.25">
      <c r="A50" s="18"/>
      <c r="B50" s="323" t="str">
        <f>IF(G9=0,"",G13/(G9/12))</f>
        <v/>
      </c>
      <c r="C50" s="324"/>
      <c r="D50" s="324"/>
      <c r="E50" s="325" t="s">
        <v>358</v>
      </c>
      <c r="F50" s="325"/>
      <c r="G50" s="325"/>
      <c r="H50" s="325"/>
      <c r="I50" s="325"/>
      <c r="J50" s="325"/>
      <c r="K50" s="185"/>
      <c r="L50" s="41"/>
      <c r="M50" s="41"/>
      <c r="N50" s="41"/>
      <c r="O50" s="41"/>
      <c r="P50" s="41"/>
      <c r="Q50" s="41"/>
      <c r="R50" s="14"/>
    </row>
    <row r="51" spans="1:18" ht="12.75" customHeight="1" x14ac:dyDescent="0.25">
      <c r="A51" s="18"/>
      <c r="B51" s="324" t="str">
        <f>IF(G13-G9&lt;=0,"",G13-G9)</f>
        <v/>
      </c>
      <c r="C51" s="324"/>
      <c r="D51" s="324"/>
      <c r="E51" s="326" t="s">
        <v>359</v>
      </c>
      <c r="F51" s="326"/>
      <c r="G51" s="326"/>
      <c r="H51" s="326"/>
      <c r="I51" s="326"/>
      <c r="J51" s="326"/>
      <c r="K51" s="186"/>
      <c r="L51" s="41"/>
      <c r="M51" s="41"/>
      <c r="N51" s="41"/>
      <c r="O51" s="41"/>
      <c r="P51" s="41"/>
      <c r="Q51" s="41"/>
      <c r="R51" s="14"/>
    </row>
    <row r="52" spans="1:18" ht="12.75" customHeight="1" x14ac:dyDescent="0.25">
      <c r="A52" s="18"/>
      <c r="B52" s="18"/>
      <c r="C52" s="18"/>
      <c r="D52" s="18"/>
      <c r="E52" s="41"/>
      <c r="F52" s="41"/>
      <c r="G52" s="41"/>
      <c r="H52" s="41"/>
      <c r="I52" s="41"/>
      <c r="J52" s="41"/>
      <c r="K52" s="181"/>
      <c r="L52" s="41"/>
      <c r="M52" s="41"/>
      <c r="N52" s="41"/>
      <c r="O52" s="41"/>
      <c r="P52" s="41"/>
      <c r="Q52" s="41"/>
      <c r="R52" s="14"/>
    </row>
    <row r="53" spans="1:18" ht="12.75" customHeight="1" x14ac:dyDescent="0.25">
      <c r="A53" s="18"/>
      <c r="B53" s="18"/>
      <c r="C53" s="18"/>
      <c r="D53" s="18"/>
      <c r="E53" s="41"/>
      <c r="F53" s="41"/>
      <c r="G53" s="41"/>
      <c r="H53" s="41"/>
      <c r="I53" s="41"/>
      <c r="J53" s="41"/>
      <c r="K53" s="181"/>
      <c r="L53" s="41"/>
      <c r="M53" s="41"/>
      <c r="N53" s="41"/>
      <c r="O53" s="41"/>
      <c r="P53" s="41"/>
      <c r="Q53" s="41"/>
      <c r="R53" s="14"/>
    </row>
    <row r="54" spans="1:18" ht="12.75" customHeight="1" x14ac:dyDescent="0.25">
      <c r="A54" s="18"/>
      <c r="B54" s="18"/>
      <c r="C54" s="18"/>
      <c r="D54" s="18"/>
      <c r="E54" s="14"/>
      <c r="F54" s="14"/>
      <c r="G54" s="14"/>
      <c r="I54" s="14"/>
      <c r="J54" s="14"/>
      <c r="K54" s="187"/>
      <c r="L54" s="14"/>
      <c r="M54" s="14"/>
      <c r="N54" s="14"/>
      <c r="O54" s="14"/>
      <c r="P54" s="14"/>
      <c r="Q54" s="14"/>
      <c r="R54" s="14"/>
    </row>
    <row r="55" spans="1:18" ht="12.75" customHeight="1" x14ac:dyDescent="0.25">
      <c r="A55" s="18"/>
      <c r="B55" s="18"/>
      <c r="C55" s="18"/>
      <c r="D55" s="18"/>
      <c r="E55" s="14"/>
      <c r="F55" s="14"/>
      <c r="G55" s="14"/>
      <c r="I55" s="14"/>
      <c r="J55" s="14"/>
      <c r="K55" s="187"/>
      <c r="L55" s="14"/>
      <c r="M55" s="14"/>
      <c r="N55" s="14"/>
      <c r="O55" s="14"/>
      <c r="P55" s="14"/>
      <c r="Q55" s="14"/>
      <c r="R55" s="14"/>
    </row>
    <row r="56" spans="1:18" ht="12.75" customHeight="1" x14ac:dyDescent="0.25"/>
    <row r="57" spans="1:18" ht="12.75" customHeight="1" x14ac:dyDescent="0.25"/>
    <row r="58" spans="1:18" ht="12.75" customHeight="1" x14ac:dyDescent="0.25"/>
    <row r="59" spans="1:18" ht="12.75" customHeight="1" x14ac:dyDescent="0.25"/>
    <row r="60" spans="1:18" ht="12.75" customHeight="1" x14ac:dyDescent="0.25"/>
    <row r="61" spans="1:18" ht="12.75" customHeight="1" x14ac:dyDescent="0.25"/>
    <row r="62" spans="1:18" ht="12.75" customHeight="1" x14ac:dyDescent="0.25"/>
    <row r="63" spans="1:18" ht="12.75" customHeight="1" x14ac:dyDescent="0.25"/>
    <row r="64" spans="1:18"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sheetData>
  <mergeCells count="4">
    <mergeCell ref="B50:D50"/>
    <mergeCell ref="E50:J50"/>
    <mergeCell ref="B51:D51"/>
    <mergeCell ref="E51:J51"/>
  </mergeCells>
  <phoneticPr fontId="4" type="noConversion"/>
  <printOptions horizontalCentered="1"/>
  <pageMargins left="0.5" right="0.5" top="1" bottom="1" header="0.5" footer="0.5"/>
  <pageSetup scale="77" orientation="landscape" horizontalDpi="300" verticalDpi="300"/>
  <headerFooter>
    <oddHeader>&amp;R&amp;K000000&amp;A_x000D_&amp;D_x000D_&amp;T</oddHeader>
    <oddFooter>&amp;L&amp;F&amp;RPage &amp;P of &amp;N</oddFooter>
  </headerFooter>
  <drawing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6"/>
  <sheetViews>
    <sheetView showGridLines="0" workbookViewId="0">
      <pane ySplit="5" topLeftCell="A42" activePane="bottomLeft" state="frozen"/>
      <selection activeCell="E1" sqref="E1"/>
      <selection pane="bottomLeft" activeCell="S148" sqref="S148"/>
    </sheetView>
  </sheetViews>
  <sheetFormatPr defaultColWidth="8.875" defaultRowHeight="12" x14ac:dyDescent="0.25"/>
  <cols>
    <col min="1" max="1" width="3" customWidth="1"/>
    <col min="2" max="3" width="3" style="1" customWidth="1"/>
    <col min="4" max="4" width="14.75" customWidth="1"/>
    <col min="5" max="5" width="13.75" customWidth="1"/>
    <col min="6" max="6" width="3" customWidth="1"/>
    <col min="7" max="19" width="10.75" customWidth="1"/>
    <col min="21" max="21" width="10.75" customWidth="1"/>
  </cols>
  <sheetData>
    <row r="1" spans="1:32" ht="15.6" x14ac:dyDescent="0.3">
      <c r="A1" s="5" t="str">
        <f>'1. Required Start-Up Funds'!A1</f>
        <v>SCORE Financial Template</v>
      </c>
      <c r="S1" s="10"/>
    </row>
    <row r="2" spans="1:32" ht="15.6" x14ac:dyDescent="0.3">
      <c r="A2" s="5" t="s">
        <v>95</v>
      </c>
    </row>
    <row r="3" spans="1:32" ht="12.75" customHeight="1" x14ac:dyDescent="0.25">
      <c r="A3" s="22"/>
      <c r="B3" s="21"/>
      <c r="C3" s="21"/>
      <c r="D3" s="22"/>
      <c r="E3" s="22"/>
      <c r="F3" s="22"/>
      <c r="G3" s="22"/>
      <c r="H3" s="22"/>
      <c r="I3" s="22"/>
      <c r="J3" s="22"/>
      <c r="K3" s="22"/>
      <c r="L3" s="22"/>
      <c r="M3" s="22"/>
      <c r="N3" s="22"/>
      <c r="O3" s="22"/>
      <c r="P3" s="22"/>
      <c r="Q3" s="22"/>
      <c r="R3" s="22"/>
      <c r="S3" s="22"/>
    </row>
    <row r="4" spans="1:32" ht="12.75" customHeight="1" thickBot="1" x14ac:dyDescent="0.3">
      <c r="A4" s="21" t="s">
        <v>100</v>
      </c>
      <c r="B4" s="21"/>
      <c r="C4" s="21"/>
      <c r="D4" s="22"/>
      <c r="E4" s="23" t="s">
        <v>45</v>
      </c>
      <c r="F4" s="22"/>
      <c r="G4" s="299">
        <f>'4. Projected Sales Forecast'!H4</f>
        <v>1</v>
      </c>
      <c r="H4" s="299">
        <f>'4. Projected Sales Forecast'!I4</f>
        <v>32</v>
      </c>
      <c r="I4" s="299">
        <f>'4. Projected Sales Forecast'!J4</f>
        <v>63</v>
      </c>
      <c r="J4" s="299">
        <f>'4. Projected Sales Forecast'!K4</f>
        <v>94</v>
      </c>
      <c r="K4" s="299">
        <f>'4. Projected Sales Forecast'!L4</f>
        <v>125</v>
      </c>
      <c r="L4" s="299">
        <f>'4. Projected Sales Forecast'!M4</f>
        <v>156</v>
      </c>
      <c r="M4" s="299">
        <f>'4. Projected Sales Forecast'!N4</f>
        <v>187</v>
      </c>
      <c r="N4" s="299">
        <f>'4. Projected Sales Forecast'!O4</f>
        <v>218</v>
      </c>
      <c r="O4" s="299">
        <f>'4. Projected Sales Forecast'!P4</f>
        <v>249</v>
      </c>
      <c r="P4" s="299">
        <f>'4. Projected Sales Forecast'!Q4</f>
        <v>280</v>
      </c>
      <c r="Q4" s="299">
        <f>'4. Projected Sales Forecast'!R4</f>
        <v>311</v>
      </c>
      <c r="R4" s="299">
        <f>'4. Projected Sales Forecast'!S4</f>
        <v>342</v>
      </c>
      <c r="S4" s="63" t="s">
        <v>2</v>
      </c>
    </row>
    <row r="5" spans="1:32" ht="12.75" customHeight="1" thickTop="1" x14ac:dyDescent="0.25">
      <c r="A5" s="22"/>
      <c r="B5" s="21"/>
      <c r="C5" s="21"/>
      <c r="D5" s="22"/>
      <c r="E5" s="22"/>
      <c r="F5" s="22"/>
      <c r="G5" s="22"/>
      <c r="H5" s="22"/>
      <c r="I5" s="22"/>
      <c r="J5" s="22"/>
      <c r="K5" s="22"/>
      <c r="L5" s="22"/>
      <c r="M5" s="22"/>
      <c r="N5" s="22"/>
      <c r="O5" s="22"/>
      <c r="P5" s="22"/>
      <c r="Q5" s="22"/>
      <c r="R5" s="22"/>
      <c r="S5" s="22"/>
    </row>
    <row r="6" spans="1:32" ht="12.75" customHeight="1" x14ac:dyDescent="0.25">
      <c r="A6" s="21" t="str">
        <f>'1. Required Start-Up Funds'!C41</f>
        <v>Commercial Loan</v>
      </c>
      <c r="B6" s="21"/>
      <c r="C6" s="21"/>
      <c r="D6" s="22"/>
      <c r="E6" s="22"/>
      <c r="F6" s="22"/>
      <c r="G6" s="22"/>
      <c r="H6" s="22"/>
      <c r="I6" s="22"/>
      <c r="J6" s="22"/>
      <c r="K6" s="22"/>
      <c r="L6" s="22"/>
      <c r="M6" s="22"/>
      <c r="N6" s="22"/>
      <c r="O6" s="22"/>
      <c r="P6" s="22"/>
      <c r="Q6" s="22"/>
      <c r="R6" s="22"/>
      <c r="S6" s="22"/>
    </row>
    <row r="7" spans="1:32" ht="12.75" customHeight="1" x14ac:dyDescent="0.25">
      <c r="A7" s="22"/>
      <c r="B7" s="21" t="s">
        <v>96</v>
      </c>
      <c r="C7" s="21"/>
      <c r="D7" s="22"/>
      <c r="E7" s="25">
        <f>'1. Required Start-Up Funds'!G41</f>
        <v>0</v>
      </c>
      <c r="F7" s="22"/>
      <c r="G7" s="22"/>
      <c r="H7" s="22"/>
      <c r="I7" s="22"/>
      <c r="J7" s="22"/>
      <c r="K7" s="22"/>
      <c r="L7" s="22"/>
      <c r="M7" s="22"/>
      <c r="N7" s="22"/>
      <c r="O7" s="22"/>
      <c r="P7" s="22"/>
      <c r="Q7" s="22"/>
      <c r="R7" s="22"/>
      <c r="S7" s="22"/>
    </row>
    <row r="8" spans="1:32" ht="12.75" customHeight="1" x14ac:dyDescent="0.25">
      <c r="A8" s="22"/>
      <c r="B8" s="21" t="s">
        <v>98</v>
      </c>
      <c r="C8" s="21"/>
      <c r="D8" s="22"/>
      <c r="E8" s="35">
        <f>'1. Required Start-Up Funds'!H41</f>
        <v>7.0000000000000007E-2</v>
      </c>
      <c r="F8" s="22"/>
      <c r="G8" s="22"/>
      <c r="H8" s="22"/>
      <c r="I8" s="22"/>
      <c r="J8" s="22"/>
      <c r="K8" s="22"/>
      <c r="L8" s="22"/>
      <c r="M8" s="22"/>
      <c r="N8" s="22"/>
      <c r="O8" s="22"/>
      <c r="P8" s="22"/>
      <c r="Q8" s="22"/>
      <c r="R8" s="22"/>
      <c r="S8" s="22"/>
    </row>
    <row r="9" spans="1:32" ht="12.75" customHeight="1" x14ac:dyDescent="0.25">
      <c r="A9" s="22"/>
      <c r="B9" s="21" t="s">
        <v>99</v>
      </c>
      <c r="C9" s="21"/>
      <c r="D9" s="22"/>
      <c r="E9" s="30">
        <f>'1. Required Start-Up Funds'!I41</f>
        <v>84</v>
      </c>
      <c r="F9" s="22"/>
      <c r="G9" s="22"/>
      <c r="H9" s="22"/>
      <c r="I9" s="22"/>
      <c r="J9" s="22"/>
      <c r="K9" s="22"/>
      <c r="L9" s="22"/>
      <c r="M9" s="22"/>
      <c r="N9" s="22"/>
      <c r="O9" s="22"/>
      <c r="P9" s="22"/>
      <c r="Q9" s="22"/>
      <c r="R9" s="22"/>
      <c r="S9" s="22"/>
    </row>
    <row r="10" spans="1:32" ht="12.75" customHeight="1" x14ac:dyDescent="0.25">
      <c r="A10" s="22"/>
      <c r="B10" s="21" t="s">
        <v>102</v>
      </c>
      <c r="C10" s="21"/>
      <c r="D10" s="22"/>
      <c r="E10" s="33">
        <f>ABS(PMT(E8/12,E9,E7))</f>
        <v>0</v>
      </c>
      <c r="F10" s="22"/>
      <c r="G10" s="22"/>
      <c r="H10" s="22"/>
      <c r="I10" s="22"/>
      <c r="J10" s="22"/>
      <c r="K10" s="22"/>
      <c r="L10" s="22"/>
      <c r="M10" s="22"/>
      <c r="N10" s="22"/>
      <c r="O10" s="22"/>
      <c r="P10" s="22"/>
      <c r="Q10" s="22"/>
      <c r="R10" s="22"/>
      <c r="S10" s="22"/>
      <c r="U10" s="176">
        <f>E10*12</f>
        <v>0</v>
      </c>
    </row>
    <row r="11" spans="1:32" ht="12.75" customHeight="1" x14ac:dyDescent="0.25">
      <c r="A11" s="22"/>
      <c r="B11" s="21"/>
      <c r="C11" s="21"/>
      <c r="D11" s="22"/>
      <c r="E11" s="22"/>
      <c r="F11" s="22"/>
      <c r="G11" s="22"/>
      <c r="H11" s="22"/>
      <c r="I11" s="22"/>
      <c r="J11" s="22"/>
      <c r="K11" s="22"/>
      <c r="L11" s="22"/>
      <c r="M11" s="22"/>
      <c r="N11" s="22"/>
      <c r="O11" s="22"/>
      <c r="P11" s="22"/>
      <c r="Q11" s="22"/>
      <c r="R11" s="22"/>
      <c r="S11" s="22"/>
    </row>
    <row r="12" spans="1:32" ht="12.75" customHeight="1" x14ac:dyDescent="0.25">
      <c r="A12" s="22"/>
      <c r="B12" s="21" t="s">
        <v>43</v>
      </c>
      <c r="C12" s="21"/>
      <c r="D12" s="22"/>
      <c r="E12" s="22"/>
      <c r="F12" s="22"/>
      <c r="G12" s="22"/>
      <c r="H12" s="22"/>
      <c r="I12" s="22"/>
      <c r="J12" s="22"/>
      <c r="K12" s="22"/>
      <c r="L12" s="22"/>
      <c r="M12" s="22"/>
      <c r="N12" s="22"/>
      <c r="O12" s="22"/>
      <c r="P12" s="22"/>
      <c r="Q12" s="22"/>
      <c r="R12" s="22"/>
      <c r="S12" s="22"/>
    </row>
    <row r="13" spans="1:32" ht="12.75" customHeight="1" x14ac:dyDescent="0.25">
      <c r="A13" s="22"/>
      <c r="B13" s="21"/>
      <c r="C13" s="21" t="s">
        <v>91</v>
      </c>
      <c r="D13" s="22"/>
      <c r="E13" s="22"/>
      <c r="F13" s="22"/>
      <c r="G13" s="29">
        <f t="shared" ref="G13:R13" si="0">IF($E$9&gt;(U13-1),ABS(IPMT($E$8/12,U13,$E$9,$E$7)),0)</f>
        <v>0</v>
      </c>
      <c r="H13" s="29">
        <f t="shared" si="0"/>
        <v>0</v>
      </c>
      <c r="I13" s="29">
        <f t="shared" si="0"/>
        <v>0</v>
      </c>
      <c r="J13" s="29">
        <f t="shared" si="0"/>
        <v>0</v>
      </c>
      <c r="K13" s="29">
        <f t="shared" si="0"/>
        <v>0</v>
      </c>
      <c r="L13" s="29">
        <f t="shared" si="0"/>
        <v>0</v>
      </c>
      <c r="M13" s="29">
        <f t="shared" si="0"/>
        <v>0</v>
      </c>
      <c r="N13" s="29">
        <f t="shared" si="0"/>
        <v>0</v>
      </c>
      <c r="O13" s="29">
        <f t="shared" si="0"/>
        <v>0</v>
      </c>
      <c r="P13" s="29">
        <f t="shared" si="0"/>
        <v>0</v>
      </c>
      <c r="Q13" s="29">
        <f t="shared" si="0"/>
        <v>0</v>
      </c>
      <c r="R13" s="29">
        <f t="shared" si="0"/>
        <v>0</v>
      </c>
      <c r="S13" s="29">
        <f>SUM(G13:R13)</f>
        <v>0</v>
      </c>
      <c r="U13">
        <v>1</v>
      </c>
      <c r="V13">
        <f t="shared" ref="V13:AF13" si="1">U13+1</f>
        <v>2</v>
      </c>
      <c r="W13">
        <f t="shared" si="1"/>
        <v>3</v>
      </c>
      <c r="X13">
        <f t="shared" si="1"/>
        <v>4</v>
      </c>
      <c r="Y13">
        <f t="shared" si="1"/>
        <v>5</v>
      </c>
      <c r="Z13">
        <f t="shared" si="1"/>
        <v>6</v>
      </c>
      <c r="AA13">
        <f t="shared" si="1"/>
        <v>7</v>
      </c>
      <c r="AB13">
        <f t="shared" si="1"/>
        <v>8</v>
      </c>
      <c r="AC13">
        <f t="shared" si="1"/>
        <v>9</v>
      </c>
      <c r="AD13">
        <f t="shared" si="1"/>
        <v>10</v>
      </c>
      <c r="AE13">
        <f t="shared" si="1"/>
        <v>11</v>
      </c>
      <c r="AF13">
        <f t="shared" si="1"/>
        <v>12</v>
      </c>
    </row>
    <row r="14" spans="1:32" ht="12.75" customHeight="1" x14ac:dyDescent="0.25">
      <c r="A14" s="22"/>
      <c r="B14" s="21"/>
      <c r="C14" s="21" t="s">
        <v>101</v>
      </c>
      <c r="D14" s="22"/>
      <c r="E14" s="22"/>
      <c r="F14" s="22"/>
      <c r="G14" s="29">
        <f t="shared" ref="G14:R14" si="2">IF($E$9&gt;(U14-1),ABS(PPMT($E$8/12,U14,$E$9,$E$7)),0)</f>
        <v>0</v>
      </c>
      <c r="H14" s="29">
        <f t="shared" si="2"/>
        <v>0</v>
      </c>
      <c r="I14" s="29">
        <f t="shared" si="2"/>
        <v>0</v>
      </c>
      <c r="J14" s="29">
        <f t="shared" si="2"/>
        <v>0</v>
      </c>
      <c r="K14" s="29">
        <f t="shared" si="2"/>
        <v>0</v>
      </c>
      <c r="L14" s="29">
        <f t="shared" si="2"/>
        <v>0</v>
      </c>
      <c r="M14" s="29">
        <f t="shared" si="2"/>
        <v>0</v>
      </c>
      <c r="N14" s="29">
        <f t="shared" si="2"/>
        <v>0</v>
      </c>
      <c r="O14" s="29">
        <f t="shared" si="2"/>
        <v>0</v>
      </c>
      <c r="P14" s="29">
        <f t="shared" si="2"/>
        <v>0</v>
      </c>
      <c r="Q14" s="29">
        <f t="shared" si="2"/>
        <v>0</v>
      </c>
      <c r="R14" s="29">
        <f t="shared" si="2"/>
        <v>0</v>
      </c>
      <c r="S14" s="29">
        <f>SUM(G14:R14)</f>
        <v>0</v>
      </c>
      <c r="U14">
        <v>1</v>
      </c>
      <c r="V14">
        <f t="shared" ref="V14:AF14" si="3">U14+1</f>
        <v>2</v>
      </c>
      <c r="W14">
        <f t="shared" si="3"/>
        <v>3</v>
      </c>
      <c r="X14">
        <f t="shared" si="3"/>
        <v>4</v>
      </c>
      <c r="Y14">
        <f t="shared" si="3"/>
        <v>5</v>
      </c>
      <c r="Z14">
        <f t="shared" si="3"/>
        <v>6</v>
      </c>
      <c r="AA14">
        <f t="shared" si="3"/>
        <v>7</v>
      </c>
      <c r="AB14">
        <f t="shared" si="3"/>
        <v>8</v>
      </c>
      <c r="AC14">
        <f t="shared" si="3"/>
        <v>9</v>
      </c>
      <c r="AD14">
        <f t="shared" si="3"/>
        <v>10</v>
      </c>
      <c r="AE14">
        <f t="shared" si="3"/>
        <v>11</v>
      </c>
      <c r="AF14">
        <f t="shared" si="3"/>
        <v>12</v>
      </c>
    </row>
    <row r="15" spans="1:32" ht="12.75" customHeight="1" x14ac:dyDescent="0.25">
      <c r="A15" s="22"/>
      <c r="B15" s="21"/>
      <c r="C15" s="21" t="s">
        <v>103</v>
      </c>
      <c r="D15" s="22"/>
      <c r="E15" s="22"/>
      <c r="F15" s="22"/>
      <c r="G15" s="68">
        <f>$E$7-G14</f>
        <v>0</v>
      </c>
      <c r="H15" s="68">
        <f>G15-H14</f>
        <v>0</v>
      </c>
      <c r="I15" s="68">
        <f t="shared" ref="I15:R15" si="4">H15-I14</f>
        <v>0</v>
      </c>
      <c r="J15" s="68">
        <f t="shared" si="4"/>
        <v>0</v>
      </c>
      <c r="K15" s="68">
        <f t="shared" si="4"/>
        <v>0</v>
      </c>
      <c r="L15" s="68">
        <f t="shared" si="4"/>
        <v>0</v>
      </c>
      <c r="M15" s="68">
        <f t="shared" si="4"/>
        <v>0</v>
      </c>
      <c r="N15" s="68">
        <f t="shared" si="4"/>
        <v>0</v>
      </c>
      <c r="O15" s="68">
        <f t="shared" si="4"/>
        <v>0</v>
      </c>
      <c r="P15" s="68">
        <f t="shared" si="4"/>
        <v>0</v>
      </c>
      <c r="Q15" s="68">
        <f t="shared" si="4"/>
        <v>0</v>
      </c>
      <c r="R15" s="68">
        <f t="shared" si="4"/>
        <v>0</v>
      </c>
      <c r="S15" s="68"/>
    </row>
    <row r="16" spans="1:32" ht="12.75" customHeight="1" x14ac:dyDescent="0.25">
      <c r="A16" s="22"/>
      <c r="B16" s="21" t="s">
        <v>53</v>
      </c>
      <c r="C16" s="21"/>
      <c r="D16" s="22"/>
      <c r="E16" s="22"/>
      <c r="F16" s="22"/>
      <c r="G16" s="68"/>
      <c r="H16" s="68"/>
      <c r="I16" s="68"/>
      <c r="J16" s="68"/>
      <c r="K16" s="68"/>
      <c r="L16" s="68"/>
      <c r="M16" s="68"/>
      <c r="N16" s="68"/>
      <c r="O16" s="68"/>
      <c r="P16" s="68"/>
      <c r="Q16" s="68"/>
      <c r="R16" s="68"/>
      <c r="S16" s="68"/>
    </row>
    <row r="17" spans="1:32" ht="12.75" customHeight="1" x14ac:dyDescent="0.25">
      <c r="A17" s="22"/>
      <c r="B17" s="21"/>
      <c r="C17" s="21" t="s">
        <v>91</v>
      </c>
      <c r="D17" s="22"/>
      <c r="E17" s="22"/>
      <c r="F17" s="22"/>
      <c r="G17" s="29">
        <f t="shared" ref="G17:R17" si="5">IF($E$9&gt;(U17-1),ABS(IPMT($E$8/12,U17,$E$9,$E$7)),0)</f>
        <v>0</v>
      </c>
      <c r="H17" s="29">
        <f t="shared" si="5"/>
        <v>0</v>
      </c>
      <c r="I17" s="29">
        <f t="shared" si="5"/>
        <v>0</v>
      </c>
      <c r="J17" s="29">
        <f t="shared" si="5"/>
        <v>0</v>
      </c>
      <c r="K17" s="29">
        <f t="shared" si="5"/>
        <v>0</v>
      </c>
      <c r="L17" s="29">
        <f t="shared" si="5"/>
        <v>0</v>
      </c>
      <c r="M17" s="29">
        <f t="shared" si="5"/>
        <v>0</v>
      </c>
      <c r="N17" s="29">
        <f t="shared" si="5"/>
        <v>0</v>
      </c>
      <c r="O17" s="29">
        <f t="shared" si="5"/>
        <v>0</v>
      </c>
      <c r="P17" s="29">
        <f t="shared" si="5"/>
        <v>0</v>
      </c>
      <c r="Q17" s="29">
        <f t="shared" si="5"/>
        <v>0</v>
      </c>
      <c r="R17" s="29">
        <f t="shared" si="5"/>
        <v>0</v>
      </c>
      <c r="S17" s="29">
        <f>SUM(G17:R17)</f>
        <v>0</v>
      </c>
      <c r="U17">
        <v>13</v>
      </c>
      <c r="V17">
        <f t="shared" ref="V17:AF17" si="6">U17+1</f>
        <v>14</v>
      </c>
      <c r="W17">
        <f t="shared" si="6"/>
        <v>15</v>
      </c>
      <c r="X17">
        <f t="shared" si="6"/>
        <v>16</v>
      </c>
      <c r="Y17">
        <f t="shared" si="6"/>
        <v>17</v>
      </c>
      <c r="Z17">
        <f t="shared" si="6"/>
        <v>18</v>
      </c>
      <c r="AA17">
        <f t="shared" si="6"/>
        <v>19</v>
      </c>
      <c r="AB17">
        <f t="shared" si="6"/>
        <v>20</v>
      </c>
      <c r="AC17">
        <f t="shared" si="6"/>
        <v>21</v>
      </c>
      <c r="AD17">
        <f t="shared" si="6"/>
        <v>22</v>
      </c>
      <c r="AE17">
        <f t="shared" si="6"/>
        <v>23</v>
      </c>
      <c r="AF17">
        <f t="shared" si="6"/>
        <v>24</v>
      </c>
    </row>
    <row r="18" spans="1:32" ht="12.75" customHeight="1" x14ac:dyDescent="0.25">
      <c r="A18" s="22"/>
      <c r="B18" s="21"/>
      <c r="C18" s="21" t="s">
        <v>101</v>
      </c>
      <c r="D18" s="22"/>
      <c r="E18" s="22"/>
      <c r="F18" s="22"/>
      <c r="G18" s="29">
        <f t="shared" ref="G18:R18" si="7">IF($E$9&gt;(U18-1),ABS(PPMT($E$8/12,U18,$E$9,$E$7)),0)</f>
        <v>0</v>
      </c>
      <c r="H18" s="29">
        <f t="shared" si="7"/>
        <v>0</v>
      </c>
      <c r="I18" s="29">
        <f t="shared" si="7"/>
        <v>0</v>
      </c>
      <c r="J18" s="29">
        <f t="shared" si="7"/>
        <v>0</v>
      </c>
      <c r="K18" s="29">
        <f t="shared" si="7"/>
        <v>0</v>
      </c>
      <c r="L18" s="29">
        <f t="shared" si="7"/>
        <v>0</v>
      </c>
      <c r="M18" s="29">
        <f t="shared" si="7"/>
        <v>0</v>
      </c>
      <c r="N18" s="29">
        <f t="shared" si="7"/>
        <v>0</v>
      </c>
      <c r="O18" s="29">
        <f t="shared" si="7"/>
        <v>0</v>
      </c>
      <c r="P18" s="29">
        <f t="shared" si="7"/>
        <v>0</v>
      </c>
      <c r="Q18" s="29">
        <f t="shared" si="7"/>
        <v>0</v>
      </c>
      <c r="R18" s="29">
        <f t="shared" si="7"/>
        <v>0</v>
      </c>
      <c r="S18" s="29">
        <f>SUM(G18:R18)</f>
        <v>0</v>
      </c>
      <c r="U18">
        <v>13</v>
      </c>
      <c r="V18">
        <f t="shared" ref="V18:AF18" si="8">U18+1</f>
        <v>14</v>
      </c>
      <c r="W18">
        <f t="shared" si="8"/>
        <v>15</v>
      </c>
      <c r="X18">
        <f t="shared" si="8"/>
        <v>16</v>
      </c>
      <c r="Y18">
        <f t="shared" si="8"/>
        <v>17</v>
      </c>
      <c r="Z18">
        <f t="shared" si="8"/>
        <v>18</v>
      </c>
      <c r="AA18">
        <f t="shared" si="8"/>
        <v>19</v>
      </c>
      <c r="AB18">
        <f t="shared" si="8"/>
        <v>20</v>
      </c>
      <c r="AC18">
        <f t="shared" si="8"/>
        <v>21</v>
      </c>
      <c r="AD18">
        <f t="shared" si="8"/>
        <v>22</v>
      </c>
      <c r="AE18">
        <f t="shared" si="8"/>
        <v>23</v>
      </c>
      <c r="AF18">
        <f t="shared" si="8"/>
        <v>24</v>
      </c>
    </row>
    <row r="19" spans="1:32" ht="12.75" customHeight="1" x14ac:dyDescent="0.25">
      <c r="A19" s="22"/>
      <c r="B19" s="21"/>
      <c r="C19" s="21" t="s">
        <v>103</v>
      </c>
      <c r="D19" s="22"/>
      <c r="E19" s="22"/>
      <c r="F19" s="22"/>
      <c r="G19" s="68">
        <f>R15-G18</f>
        <v>0</v>
      </c>
      <c r="H19" s="178">
        <f t="shared" ref="H19:R19" si="9">G19-H18</f>
        <v>0</v>
      </c>
      <c r="I19" s="178">
        <f t="shared" si="9"/>
        <v>0</v>
      </c>
      <c r="J19" s="178">
        <f t="shared" si="9"/>
        <v>0</v>
      </c>
      <c r="K19" s="178">
        <f t="shared" si="9"/>
        <v>0</v>
      </c>
      <c r="L19" s="178">
        <f t="shared" si="9"/>
        <v>0</v>
      </c>
      <c r="M19" s="178">
        <f t="shared" si="9"/>
        <v>0</v>
      </c>
      <c r="N19" s="178">
        <f t="shared" si="9"/>
        <v>0</v>
      </c>
      <c r="O19" s="178">
        <f t="shared" si="9"/>
        <v>0</v>
      </c>
      <c r="P19" s="178">
        <f t="shared" si="9"/>
        <v>0</v>
      </c>
      <c r="Q19" s="178">
        <f t="shared" si="9"/>
        <v>0</v>
      </c>
      <c r="R19" s="178">
        <f t="shared" si="9"/>
        <v>0</v>
      </c>
      <c r="S19" s="68"/>
    </row>
    <row r="20" spans="1:32" ht="12.75" customHeight="1" x14ac:dyDescent="0.25">
      <c r="A20" s="22"/>
      <c r="B20" s="21" t="s">
        <v>44</v>
      </c>
      <c r="C20" s="21"/>
      <c r="D20" s="22"/>
      <c r="E20" s="22"/>
      <c r="F20" s="22"/>
      <c r="G20" s="22"/>
      <c r="H20" s="22"/>
      <c r="I20" s="22"/>
      <c r="J20" s="22"/>
      <c r="K20" s="22"/>
      <c r="L20" s="22"/>
      <c r="M20" s="22"/>
      <c r="N20" s="22"/>
      <c r="O20" s="22"/>
      <c r="P20" s="22"/>
      <c r="Q20" s="22"/>
      <c r="R20" s="22"/>
      <c r="S20" s="68"/>
    </row>
    <row r="21" spans="1:32" ht="12.75" customHeight="1" x14ac:dyDescent="0.25">
      <c r="A21" s="22"/>
      <c r="B21" s="21"/>
      <c r="C21" s="21" t="s">
        <v>91</v>
      </c>
      <c r="D21" s="22"/>
      <c r="E21" s="22"/>
      <c r="F21" s="22"/>
      <c r="G21" s="29">
        <f t="shared" ref="G21:R21" si="10">IF($E$9&gt;(U21-1),ABS(IPMT($E$8/12,U21,$E$9,$E$7)),0)</f>
        <v>0</v>
      </c>
      <c r="H21" s="29">
        <f t="shared" si="10"/>
        <v>0</v>
      </c>
      <c r="I21" s="29">
        <f t="shared" si="10"/>
        <v>0</v>
      </c>
      <c r="J21" s="29">
        <f t="shared" si="10"/>
        <v>0</v>
      </c>
      <c r="K21" s="29">
        <f t="shared" si="10"/>
        <v>0</v>
      </c>
      <c r="L21" s="29">
        <f t="shared" si="10"/>
        <v>0</v>
      </c>
      <c r="M21" s="29">
        <f t="shared" si="10"/>
        <v>0</v>
      </c>
      <c r="N21" s="29">
        <f t="shared" si="10"/>
        <v>0</v>
      </c>
      <c r="O21" s="29">
        <f t="shared" si="10"/>
        <v>0</v>
      </c>
      <c r="P21" s="29">
        <f t="shared" si="10"/>
        <v>0</v>
      </c>
      <c r="Q21" s="29">
        <f t="shared" si="10"/>
        <v>0</v>
      </c>
      <c r="R21" s="29">
        <f t="shared" si="10"/>
        <v>0</v>
      </c>
      <c r="S21" s="29">
        <f>SUM(G21:R21)</f>
        <v>0</v>
      </c>
      <c r="U21">
        <v>25</v>
      </c>
      <c r="V21">
        <f t="shared" ref="V21:AF21" si="11">U21+1</f>
        <v>26</v>
      </c>
      <c r="W21">
        <f t="shared" si="11"/>
        <v>27</v>
      </c>
      <c r="X21">
        <f t="shared" si="11"/>
        <v>28</v>
      </c>
      <c r="Y21">
        <f t="shared" si="11"/>
        <v>29</v>
      </c>
      <c r="Z21">
        <f t="shared" si="11"/>
        <v>30</v>
      </c>
      <c r="AA21">
        <f t="shared" si="11"/>
        <v>31</v>
      </c>
      <c r="AB21">
        <f t="shared" si="11"/>
        <v>32</v>
      </c>
      <c r="AC21">
        <f t="shared" si="11"/>
        <v>33</v>
      </c>
      <c r="AD21">
        <f t="shared" si="11"/>
        <v>34</v>
      </c>
      <c r="AE21">
        <f t="shared" si="11"/>
        <v>35</v>
      </c>
      <c r="AF21">
        <f t="shared" si="11"/>
        <v>36</v>
      </c>
    </row>
    <row r="22" spans="1:32" ht="12.75" customHeight="1" x14ac:dyDescent="0.25">
      <c r="A22" s="22"/>
      <c r="B22" s="21"/>
      <c r="C22" s="21" t="s">
        <v>101</v>
      </c>
      <c r="D22" s="22"/>
      <c r="E22" s="22"/>
      <c r="F22" s="22"/>
      <c r="G22" s="29">
        <f t="shared" ref="G22:R22" si="12">IF($E$9&gt;(U22-1),ABS(PPMT($E$8/12,U22,$E$9,$E$7)),0)</f>
        <v>0</v>
      </c>
      <c r="H22" s="29">
        <f t="shared" si="12"/>
        <v>0</v>
      </c>
      <c r="I22" s="29">
        <f t="shared" si="12"/>
        <v>0</v>
      </c>
      <c r="J22" s="29">
        <f t="shared" si="12"/>
        <v>0</v>
      </c>
      <c r="K22" s="29">
        <f t="shared" si="12"/>
        <v>0</v>
      </c>
      <c r="L22" s="29">
        <f t="shared" si="12"/>
        <v>0</v>
      </c>
      <c r="M22" s="29">
        <f t="shared" si="12"/>
        <v>0</v>
      </c>
      <c r="N22" s="29">
        <f t="shared" si="12"/>
        <v>0</v>
      </c>
      <c r="O22" s="29">
        <f t="shared" si="12"/>
        <v>0</v>
      </c>
      <c r="P22" s="29">
        <f t="shared" si="12"/>
        <v>0</v>
      </c>
      <c r="Q22" s="29">
        <f t="shared" si="12"/>
        <v>0</v>
      </c>
      <c r="R22" s="29">
        <f t="shared" si="12"/>
        <v>0</v>
      </c>
      <c r="S22" s="29">
        <f>SUM(G22:R22)</f>
        <v>0</v>
      </c>
      <c r="U22">
        <v>25</v>
      </c>
      <c r="V22">
        <f t="shared" ref="V22:AF22" si="13">U22+1</f>
        <v>26</v>
      </c>
      <c r="W22">
        <f t="shared" si="13"/>
        <v>27</v>
      </c>
      <c r="X22">
        <f t="shared" si="13"/>
        <v>28</v>
      </c>
      <c r="Y22">
        <f t="shared" si="13"/>
        <v>29</v>
      </c>
      <c r="Z22">
        <f t="shared" si="13"/>
        <v>30</v>
      </c>
      <c r="AA22">
        <f t="shared" si="13"/>
        <v>31</v>
      </c>
      <c r="AB22">
        <f t="shared" si="13"/>
        <v>32</v>
      </c>
      <c r="AC22">
        <f t="shared" si="13"/>
        <v>33</v>
      </c>
      <c r="AD22">
        <f t="shared" si="13"/>
        <v>34</v>
      </c>
      <c r="AE22">
        <f t="shared" si="13"/>
        <v>35</v>
      </c>
      <c r="AF22">
        <f t="shared" si="13"/>
        <v>36</v>
      </c>
    </row>
    <row r="23" spans="1:32" ht="12.75" customHeight="1" x14ac:dyDescent="0.25">
      <c r="A23" s="22"/>
      <c r="B23" s="21"/>
      <c r="C23" s="21" t="s">
        <v>103</v>
      </c>
      <c r="D23" s="22"/>
      <c r="E23" s="22"/>
      <c r="F23" s="22"/>
      <c r="G23" s="68">
        <f>R19-G22</f>
        <v>0</v>
      </c>
      <c r="H23" s="68">
        <f t="shared" ref="H23:R23" si="14">G23-H22</f>
        <v>0</v>
      </c>
      <c r="I23" s="68">
        <f t="shared" si="14"/>
        <v>0</v>
      </c>
      <c r="J23" s="68">
        <f t="shared" si="14"/>
        <v>0</v>
      </c>
      <c r="K23" s="68">
        <f t="shared" si="14"/>
        <v>0</v>
      </c>
      <c r="L23" s="68">
        <f t="shared" si="14"/>
        <v>0</v>
      </c>
      <c r="M23" s="68">
        <f t="shared" si="14"/>
        <v>0</v>
      </c>
      <c r="N23" s="68">
        <f t="shared" si="14"/>
        <v>0</v>
      </c>
      <c r="O23" s="68">
        <f t="shared" si="14"/>
        <v>0</v>
      </c>
      <c r="P23" s="68">
        <f t="shared" si="14"/>
        <v>0</v>
      </c>
      <c r="Q23" s="68">
        <f t="shared" si="14"/>
        <v>0</v>
      </c>
      <c r="R23" s="68">
        <f t="shared" si="14"/>
        <v>0</v>
      </c>
      <c r="S23" s="68"/>
    </row>
    <row r="24" spans="1:32" ht="12.75" customHeight="1" x14ac:dyDescent="0.25">
      <c r="A24" s="22"/>
      <c r="B24" s="1" t="s">
        <v>289</v>
      </c>
      <c r="C24" s="21"/>
      <c r="D24" s="22"/>
      <c r="E24" s="22"/>
      <c r="F24" s="22"/>
      <c r="G24" s="68"/>
      <c r="H24" s="68"/>
      <c r="I24" s="68"/>
      <c r="J24" s="68"/>
      <c r="K24" s="68"/>
      <c r="L24" s="68"/>
      <c r="M24" s="68"/>
      <c r="N24" s="68"/>
      <c r="O24" s="68"/>
      <c r="P24" s="68"/>
      <c r="Q24" s="68"/>
      <c r="R24" s="68"/>
      <c r="S24" s="68"/>
    </row>
    <row r="25" spans="1:32" ht="12.75" customHeight="1" x14ac:dyDescent="0.25">
      <c r="A25" s="22"/>
      <c r="B25" s="21"/>
      <c r="C25" s="21" t="s">
        <v>91</v>
      </c>
      <c r="D25" s="22"/>
      <c r="E25" s="22"/>
      <c r="F25" s="22"/>
      <c r="G25" s="29">
        <f t="shared" ref="G25:R25" si="15">IF($E$9&gt;(U25-1),ABS(IPMT($E$8/12,U25,$E$9,$E$7)),0)</f>
        <v>0</v>
      </c>
      <c r="H25" s="29">
        <f t="shared" si="15"/>
        <v>0</v>
      </c>
      <c r="I25" s="29">
        <f t="shared" si="15"/>
        <v>0</v>
      </c>
      <c r="J25" s="29">
        <f t="shared" si="15"/>
        <v>0</v>
      </c>
      <c r="K25" s="29">
        <f t="shared" si="15"/>
        <v>0</v>
      </c>
      <c r="L25" s="29">
        <f t="shared" si="15"/>
        <v>0</v>
      </c>
      <c r="M25" s="29">
        <f t="shared" si="15"/>
        <v>0</v>
      </c>
      <c r="N25" s="29">
        <f t="shared" si="15"/>
        <v>0</v>
      </c>
      <c r="O25" s="29">
        <f t="shared" si="15"/>
        <v>0</v>
      </c>
      <c r="P25" s="29">
        <f t="shared" si="15"/>
        <v>0</v>
      </c>
      <c r="Q25" s="29">
        <f t="shared" si="15"/>
        <v>0</v>
      </c>
      <c r="R25" s="29">
        <f t="shared" si="15"/>
        <v>0</v>
      </c>
      <c r="S25" s="29">
        <f>SUM(G25:R25)</f>
        <v>0</v>
      </c>
      <c r="U25">
        <v>37</v>
      </c>
      <c r="V25">
        <f>U25+1</f>
        <v>38</v>
      </c>
      <c r="W25">
        <f t="shared" ref="W25:AF26" si="16">V25+1</f>
        <v>39</v>
      </c>
      <c r="X25">
        <f t="shared" si="16"/>
        <v>40</v>
      </c>
      <c r="Y25">
        <f t="shared" si="16"/>
        <v>41</v>
      </c>
      <c r="Z25">
        <f t="shared" si="16"/>
        <v>42</v>
      </c>
      <c r="AA25">
        <f t="shared" si="16"/>
        <v>43</v>
      </c>
      <c r="AB25">
        <f t="shared" si="16"/>
        <v>44</v>
      </c>
      <c r="AC25">
        <f t="shared" si="16"/>
        <v>45</v>
      </c>
      <c r="AD25">
        <f t="shared" si="16"/>
        <v>46</v>
      </c>
      <c r="AE25">
        <f t="shared" si="16"/>
        <v>47</v>
      </c>
      <c r="AF25">
        <f t="shared" si="16"/>
        <v>48</v>
      </c>
    </row>
    <row r="26" spans="1:32" ht="12.75" customHeight="1" x14ac:dyDescent="0.25">
      <c r="A26" s="22"/>
      <c r="B26" s="21"/>
      <c r="C26" s="21" t="s">
        <v>101</v>
      </c>
      <c r="D26" s="22"/>
      <c r="E26" s="22"/>
      <c r="F26" s="22"/>
      <c r="G26" s="29">
        <f t="shared" ref="G26:R26" si="17">IF($E$9&gt;(U26-1),ABS(PPMT($E$8/12,U26,$E$9,$E$7)),0)</f>
        <v>0</v>
      </c>
      <c r="H26" s="29">
        <f t="shared" si="17"/>
        <v>0</v>
      </c>
      <c r="I26" s="29">
        <f t="shared" si="17"/>
        <v>0</v>
      </c>
      <c r="J26" s="29">
        <f t="shared" si="17"/>
        <v>0</v>
      </c>
      <c r="K26" s="29">
        <f t="shared" si="17"/>
        <v>0</v>
      </c>
      <c r="L26" s="29">
        <f t="shared" si="17"/>
        <v>0</v>
      </c>
      <c r="M26" s="29">
        <f t="shared" si="17"/>
        <v>0</v>
      </c>
      <c r="N26" s="29">
        <f t="shared" si="17"/>
        <v>0</v>
      </c>
      <c r="O26" s="29">
        <f t="shared" si="17"/>
        <v>0</v>
      </c>
      <c r="P26" s="29">
        <f t="shared" si="17"/>
        <v>0</v>
      </c>
      <c r="Q26" s="29">
        <f t="shared" si="17"/>
        <v>0</v>
      </c>
      <c r="R26" s="29">
        <f t="shared" si="17"/>
        <v>0</v>
      </c>
      <c r="S26" s="29">
        <f>SUM(G26:R26)</f>
        <v>0</v>
      </c>
      <c r="U26">
        <v>37</v>
      </c>
      <c r="V26">
        <f>U26+1</f>
        <v>38</v>
      </c>
      <c r="W26">
        <f t="shared" si="16"/>
        <v>39</v>
      </c>
      <c r="X26">
        <f t="shared" si="16"/>
        <v>40</v>
      </c>
      <c r="Y26">
        <f t="shared" si="16"/>
        <v>41</v>
      </c>
      <c r="Z26">
        <f t="shared" si="16"/>
        <v>42</v>
      </c>
      <c r="AA26">
        <f t="shared" si="16"/>
        <v>43</v>
      </c>
      <c r="AB26">
        <f t="shared" si="16"/>
        <v>44</v>
      </c>
      <c r="AC26">
        <f t="shared" si="16"/>
        <v>45</v>
      </c>
      <c r="AD26">
        <f t="shared" si="16"/>
        <v>46</v>
      </c>
      <c r="AE26">
        <f t="shared" si="16"/>
        <v>47</v>
      </c>
      <c r="AF26">
        <f t="shared" si="16"/>
        <v>48</v>
      </c>
    </row>
    <row r="27" spans="1:32" ht="12.75" customHeight="1" x14ac:dyDescent="0.25">
      <c r="A27" s="22"/>
      <c r="B27" s="21"/>
      <c r="C27" s="21" t="s">
        <v>103</v>
      </c>
      <c r="D27" s="22"/>
      <c r="E27" s="22"/>
      <c r="F27" s="22"/>
      <c r="G27" s="68">
        <f>R23-G26</f>
        <v>0</v>
      </c>
      <c r="H27" s="68">
        <f t="shared" ref="H27:R27" si="18">G27-H26</f>
        <v>0</v>
      </c>
      <c r="I27" s="68">
        <f t="shared" si="18"/>
        <v>0</v>
      </c>
      <c r="J27" s="68">
        <f t="shared" si="18"/>
        <v>0</v>
      </c>
      <c r="K27" s="68">
        <f t="shared" si="18"/>
        <v>0</v>
      </c>
      <c r="L27" s="68">
        <f t="shared" si="18"/>
        <v>0</v>
      </c>
      <c r="M27" s="68">
        <f t="shared" si="18"/>
        <v>0</v>
      </c>
      <c r="N27" s="68">
        <f t="shared" si="18"/>
        <v>0</v>
      </c>
      <c r="O27" s="68">
        <f t="shared" si="18"/>
        <v>0</v>
      </c>
      <c r="P27" s="68">
        <f t="shared" si="18"/>
        <v>0</v>
      </c>
      <c r="Q27" s="68">
        <f t="shared" si="18"/>
        <v>0</v>
      </c>
      <c r="R27" s="68">
        <f t="shared" si="18"/>
        <v>0</v>
      </c>
      <c r="S27" s="68"/>
    </row>
    <row r="28" spans="1:32" ht="12.75" customHeight="1" x14ac:dyDescent="0.25">
      <c r="A28" s="22"/>
      <c r="B28" s="1" t="s">
        <v>290</v>
      </c>
      <c r="C28" s="21"/>
      <c r="D28" s="22"/>
      <c r="E28" s="22"/>
      <c r="F28" s="22"/>
      <c r="G28" s="68"/>
      <c r="H28" s="68"/>
      <c r="I28" s="68"/>
      <c r="J28" s="68"/>
      <c r="K28" s="68"/>
      <c r="L28" s="68"/>
      <c r="M28" s="68"/>
      <c r="N28" s="68"/>
      <c r="O28" s="68"/>
      <c r="P28" s="68"/>
      <c r="Q28" s="68"/>
      <c r="R28" s="68"/>
      <c r="S28" s="68"/>
    </row>
    <row r="29" spans="1:32" ht="12.75" customHeight="1" x14ac:dyDescent="0.25">
      <c r="A29" s="22"/>
      <c r="B29" s="21"/>
      <c r="C29" s="21" t="s">
        <v>91</v>
      </c>
      <c r="D29" s="22"/>
      <c r="E29" s="22"/>
      <c r="F29" s="22"/>
      <c r="G29" s="29">
        <f>IF($E9&gt;(U29-1),ABS(IPMT($E8/12,U29,$E9,$E7)),0)</f>
        <v>0</v>
      </c>
      <c r="H29" s="29">
        <f t="shared" ref="H29:R29" si="19">IF($E$9&gt;(V29-1),ABS(IPMT($E$8/12,V29,$E$9,$E$7)),0)</f>
        <v>0</v>
      </c>
      <c r="I29" s="29">
        <f t="shared" si="19"/>
        <v>0</v>
      </c>
      <c r="J29" s="29">
        <f t="shared" si="19"/>
        <v>0</v>
      </c>
      <c r="K29" s="29">
        <f t="shared" si="19"/>
        <v>0</v>
      </c>
      <c r="L29" s="29">
        <f t="shared" si="19"/>
        <v>0</v>
      </c>
      <c r="M29" s="29">
        <f t="shared" si="19"/>
        <v>0</v>
      </c>
      <c r="N29" s="29">
        <f t="shared" si="19"/>
        <v>0</v>
      </c>
      <c r="O29" s="29">
        <f t="shared" si="19"/>
        <v>0</v>
      </c>
      <c r="P29" s="29">
        <f t="shared" si="19"/>
        <v>0</v>
      </c>
      <c r="Q29" s="29">
        <f t="shared" si="19"/>
        <v>0</v>
      </c>
      <c r="R29" s="29">
        <f t="shared" si="19"/>
        <v>0</v>
      </c>
      <c r="S29" s="29">
        <f>SUM(G29:R29)</f>
        <v>0</v>
      </c>
      <c r="U29">
        <v>49</v>
      </c>
      <c r="V29">
        <f>U29+1</f>
        <v>50</v>
      </c>
      <c r="W29">
        <f t="shared" ref="W29:AF30" si="20">V29+1</f>
        <v>51</v>
      </c>
      <c r="X29">
        <f t="shared" si="20"/>
        <v>52</v>
      </c>
      <c r="Y29">
        <f t="shared" si="20"/>
        <v>53</v>
      </c>
      <c r="Z29">
        <f t="shared" si="20"/>
        <v>54</v>
      </c>
      <c r="AA29">
        <f t="shared" si="20"/>
        <v>55</v>
      </c>
      <c r="AB29">
        <f t="shared" si="20"/>
        <v>56</v>
      </c>
      <c r="AC29">
        <f t="shared" si="20"/>
        <v>57</v>
      </c>
      <c r="AD29">
        <f t="shared" si="20"/>
        <v>58</v>
      </c>
      <c r="AE29">
        <f t="shared" si="20"/>
        <v>59</v>
      </c>
      <c r="AF29">
        <f t="shared" si="20"/>
        <v>60</v>
      </c>
    </row>
    <row r="30" spans="1:32" ht="12.75" customHeight="1" x14ac:dyDescent="0.25">
      <c r="A30" s="22"/>
      <c r="B30" s="21"/>
      <c r="C30" s="21" t="s">
        <v>101</v>
      </c>
      <c r="D30" s="22"/>
      <c r="E30" s="22"/>
      <c r="F30" s="22"/>
      <c r="G30" s="29">
        <f>IF($E9&gt;(U30-1),ABS(PPMT($E8/12,U30,$E9,$E7)),0)</f>
        <v>0</v>
      </c>
      <c r="H30" s="29">
        <f t="shared" ref="H30:R30" si="21">IF($E$9&gt;(V30-1),ABS(PPMT($E$8/12,V30,$E$9,$E$7)),0)</f>
        <v>0</v>
      </c>
      <c r="I30" s="29">
        <f t="shared" si="21"/>
        <v>0</v>
      </c>
      <c r="J30" s="29">
        <f t="shared" si="21"/>
        <v>0</v>
      </c>
      <c r="K30" s="29">
        <f t="shared" si="21"/>
        <v>0</v>
      </c>
      <c r="L30" s="29">
        <f t="shared" si="21"/>
        <v>0</v>
      </c>
      <c r="M30" s="29">
        <f t="shared" si="21"/>
        <v>0</v>
      </c>
      <c r="N30" s="29">
        <f t="shared" si="21"/>
        <v>0</v>
      </c>
      <c r="O30" s="29">
        <f t="shared" si="21"/>
        <v>0</v>
      </c>
      <c r="P30" s="29">
        <f t="shared" si="21"/>
        <v>0</v>
      </c>
      <c r="Q30" s="29">
        <f t="shared" si="21"/>
        <v>0</v>
      </c>
      <c r="R30" s="29">
        <f t="shared" si="21"/>
        <v>0</v>
      </c>
      <c r="S30" s="29">
        <f>SUM(G30:R30)</f>
        <v>0</v>
      </c>
      <c r="U30">
        <v>49</v>
      </c>
      <c r="V30">
        <f>U30+1</f>
        <v>50</v>
      </c>
      <c r="W30">
        <f t="shared" si="20"/>
        <v>51</v>
      </c>
      <c r="X30">
        <f t="shared" si="20"/>
        <v>52</v>
      </c>
      <c r="Y30">
        <f t="shared" si="20"/>
        <v>53</v>
      </c>
      <c r="Z30">
        <f t="shared" si="20"/>
        <v>54</v>
      </c>
      <c r="AA30">
        <f t="shared" si="20"/>
        <v>55</v>
      </c>
      <c r="AB30">
        <f t="shared" si="20"/>
        <v>56</v>
      </c>
      <c r="AC30">
        <f t="shared" si="20"/>
        <v>57</v>
      </c>
      <c r="AD30">
        <f t="shared" si="20"/>
        <v>58</v>
      </c>
      <c r="AE30">
        <f t="shared" si="20"/>
        <v>59</v>
      </c>
      <c r="AF30">
        <f t="shared" si="20"/>
        <v>60</v>
      </c>
    </row>
    <row r="31" spans="1:32" ht="12.75" customHeight="1" x14ac:dyDescent="0.25">
      <c r="A31" s="22"/>
      <c r="B31" s="21"/>
      <c r="C31" s="21" t="s">
        <v>103</v>
      </c>
      <c r="D31" s="22"/>
      <c r="E31" s="22"/>
      <c r="F31" s="22"/>
      <c r="G31" s="68">
        <f>R27-G30</f>
        <v>0</v>
      </c>
      <c r="H31" s="68">
        <f t="shared" ref="H31:R31" si="22">G31-H30</f>
        <v>0</v>
      </c>
      <c r="I31" s="68">
        <f t="shared" si="22"/>
        <v>0</v>
      </c>
      <c r="J31" s="68">
        <f t="shared" si="22"/>
        <v>0</v>
      </c>
      <c r="K31" s="68">
        <f t="shared" si="22"/>
        <v>0</v>
      </c>
      <c r="L31" s="68">
        <f t="shared" si="22"/>
        <v>0</v>
      </c>
      <c r="M31" s="68">
        <f t="shared" si="22"/>
        <v>0</v>
      </c>
      <c r="N31" s="68">
        <f t="shared" si="22"/>
        <v>0</v>
      </c>
      <c r="O31" s="68">
        <f t="shared" si="22"/>
        <v>0</v>
      </c>
      <c r="P31" s="68">
        <f t="shared" si="22"/>
        <v>0</v>
      </c>
      <c r="Q31" s="68">
        <f t="shared" si="22"/>
        <v>0</v>
      </c>
      <c r="R31" s="68">
        <f t="shared" si="22"/>
        <v>0</v>
      </c>
      <c r="S31" s="68"/>
    </row>
    <row r="32" spans="1:32" ht="12.75" customHeight="1" x14ac:dyDescent="0.25">
      <c r="A32" s="22"/>
      <c r="B32" s="21"/>
      <c r="C32" s="21"/>
      <c r="D32" s="22"/>
      <c r="E32" s="22"/>
      <c r="F32" s="22"/>
      <c r="G32" s="29"/>
      <c r="H32" s="22"/>
      <c r="I32" s="22"/>
      <c r="J32" s="22"/>
      <c r="K32" s="22"/>
      <c r="L32" s="22"/>
      <c r="M32" s="22"/>
      <c r="N32" s="22"/>
      <c r="O32" s="22"/>
      <c r="P32" s="22"/>
      <c r="Q32" s="22"/>
      <c r="R32" s="22"/>
      <c r="S32" s="22"/>
    </row>
    <row r="33" spans="1:32" ht="12.75" customHeight="1" x14ac:dyDescent="0.25">
      <c r="A33" s="21" t="str">
        <f>'1. Required Start-Up Funds'!C42</f>
        <v>Commercial Mortgage</v>
      </c>
      <c r="B33" s="21"/>
      <c r="C33" s="21"/>
      <c r="D33" s="22"/>
      <c r="E33" s="22"/>
      <c r="F33" s="22"/>
      <c r="G33" s="22"/>
      <c r="H33" s="22"/>
      <c r="I33" s="22"/>
      <c r="J33" s="22"/>
      <c r="K33" s="22"/>
      <c r="L33" s="22"/>
      <c r="M33" s="22"/>
      <c r="N33" s="22"/>
      <c r="O33" s="22"/>
      <c r="P33" s="22"/>
      <c r="Q33" s="22"/>
      <c r="R33" s="22"/>
      <c r="S33" s="22"/>
    </row>
    <row r="34" spans="1:32" ht="12.75" customHeight="1" x14ac:dyDescent="0.25">
      <c r="A34" s="22"/>
      <c r="B34" s="21" t="s">
        <v>96</v>
      </c>
      <c r="C34" s="21"/>
      <c r="D34" s="22"/>
      <c r="E34" s="99">
        <f>'1. Required Start-Up Funds'!G42</f>
        <v>0</v>
      </c>
      <c r="F34" s="22"/>
      <c r="G34" s="22"/>
      <c r="H34" s="22"/>
      <c r="I34" s="22"/>
      <c r="J34" s="22"/>
      <c r="K34" s="22"/>
      <c r="L34" s="22"/>
      <c r="M34" s="22"/>
      <c r="N34" s="22"/>
      <c r="O34" s="22"/>
      <c r="P34" s="22"/>
      <c r="Q34" s="22"/>
      <c r="R34" s="22"/>
      <c r="S34" s="22"/>
    </row>
    <row r="35" spans="1:32" ht="12.75" customHeight="1" x14ac:dyDescent="0.25">
      <c r="A35" s="22"/>
      <c r="B35" s="21" t="s">
        <v>98</v>
      </c>
      <c r="C35" s="21"/>
      <c r="D35" s="22"/>
      <c r="E35" s="35">
        <f>'1. Required Start-Up Funds'!H42</f>
        <v>7.0000000000000007E-2</v>
      </c>
      <c r="F35" s="22"/>
      <c r="G35" s="22"/>
      <c r="H35" s="22"/>
      <c r="I35" s="22"/>
      <c r="J35" s="22"/>
      <c r="K35" s="22"/>
      <c r="L35" s="22"/>
      <c r="M35" s="22"/>
      <c r="N35" s="22"/>
      <c r="O35" s="22"/>
      <c r="P35" s="22"/>
      <c r="Q35" s="22"/>
      <c r="R35" s="22"/>
      <c r="S35" s="22"/>
    </row>
    <row r="36" spans="1:32" ht="12.75" customHeight="1" x14ac:dyDescent="0.25">
      <c r="A36" s="22"/>
      <c r="B36" s="21" t="s">
        <v>99</v>
      </c>
      <c r="C36" s="21"/>
      <c r="D36" s="22"/>
      <c r="E36" s="30">
        <f>'1. Required Start-Up Funds'!I42</f>
        <v>84</v>
      </c>
      <c r="F36" s="22"/>
      <c r="G36" s="22"/>
      <c r="H36" s="22"/>
      <c r="I36" s="22"/>
      <c r="J36" s="22"/>
      <c r="K36" s="22"/>
      <c r="L36" s="22"/>
      <c r="M36" s="22"/>
      <c r="N36" s="22"/>
      <c r="O36" s="22"/>
      <c r="P36" s="22"/>
      <c r="Q36" s="22"/>
      <c r="R36" s="22"/>
      <c r="S36" s="22"/>
    </row>
    <row r="37" spans="1:32" ht="12.75" customHeight="1" x14ac:dyDescent="0.25">
      <c r="A37" s="22"/>
      <c r="B37" s="21" t="s">
        <v>102</v>
      </c>
      <c r="C37" s="21"/>
      <c r="D37" s="22"/>
      <c r="E37" s="33">
        <f>ABS(PMT(E35/12,E36,E34))</f>
        <v>0</v>
      </c>
      <c r="F37" s="22"/>
      <c r="G37" s="22"/>
      <c r="H37" s="22"/>
      <c r="I37" s="22"/>
      <c r="J37" s="22"/>
      <c r="K37" s="22"/>
      <c r="L37" s="22"/>
      <c r="M37" s="22"/>
      <c r="N37" s="22"/>
      <c r="O37" s="22"/>
      <c r="P37" s="22"/>
      <c r="Q37" s="22"/>
      <c r="R37" s="22"/>
      <c r="S37" s="22"/>
      <c r="U37" s="176">
        <f>E37*12</f>
        <v>0</v>
      </c>
    </row>
    <row r="38" spans="1:32" ht="12.75" customHeight="1" x14ac:dyDescent="0.25">
      <c r="A38" s="22"/>
      <c r="B38" s="21"/>
      <c r="C38" s="21"/>
      <c r="D38" s="22"/>
      <c r="E38" s="22"/>
      <c r="F38" s="22"/>
      <c r="G38" s="22"/>
      <c r="H38" s="22"/>
      <c r="I38" s="22"/>
      <c r="J38" s="22"/>
      <c r="K38" s="22"/>
      <c r="L38" s="22"/>
      <c r="M38" s="22"/>
      <c r="N38" s="22"/>
      <c r="O38" s="22"/>
      <c r="P38" s="22"/>
      <c r="Q38" s="22"/>
      <c r="R38" s="22"/>
      <c r="S38" s="22"/>
    </row>
    <row r="39" spans="1:32" ht="12.75" customHeight="1" x14ac:dyDescent="0.25">
      <c r="A39" s="22"/>
      <c r="B39" s="21" t="s">
        <v>43</v>
      </c>
      <c r="C39" s="21"/>
      <c r="D39" s="22"/>
      <c r="E39" s="22"/>
      <c r="F39" s="22"/>
      <c r="G39" s="22"/>
      <c r="H39" s="22"/>
      <c r="I39" s="22"/>
      <c r="J39" s="22"/>
      <c r="K39" s="22"/>
      <c r="L39" s="22"/>
      <c r="M39" s="22"/>
      <c r="N39" s="22"/>
      <c r="O39" s="22"/>
      <c r="P39" s="22"/>
      <c r="Q39" s="22"/>
      <c r="R39" s="22"/>
      <c r="S39" s="22"/>
    </row>
    <row r="40" spans="1:32" ht="12.75" customHeight="1" x14ac:dyDescent="0.25">
      <c r="A40" s="22"/>
      <c r="B40" s="21"/>
      <c r="C40" s="21" t="s">
        <v>91</v>
      </c>
      <c r="D40" s="22"/>
      <c r="E40" s="22"/>
      <c r="F40" s="22"/>
      <c r="G40" s="29">
        <f t="shared" ref="G40:R40" si="23">IF($E$36&gt;(U40-1),ABS(IPMT($E$35/12,U40,$E$36,$E$34)),0)</f>
        <v>0</v>
      </c>
      <c r="H40" s="29">
        <f t="shared" si="23"/>
        <v>0</v>
      </c>
      <c r="I40" s="29">
        <f t="shared" si="23"/>
        <v>0</v>
      </c>
      <c r="J40" s="29">
        <f t="shared" si="23"/>
        <v>0</v>
      </c>
      <c r="K40" s="29">
        <f t="shared" si="23"/>
        <v>0</v>
      </c>
      <c r="L40" s="29">
        <f t="shared" si="23"/>
        <v>0</v>
      </c>
      <c r="M40" s="29">
        <f t="shared" si="23"/>
        <v>0</v>
      </c>
      <c r="N40" s="29">
        <f t="shared" si="23"/>
        <v>0</v>
      </c>
      <c r="O40" s="29">
        <f t="shared" si="23"/>
        <v>0</v>
      </c>
      <c r="P40" s="29">
        <f t="shared" si="23"/>
        <v>0</v>
      </c>
      <c r="Q40" s="29">
        <f t="shared" si="23"/>
        <v>0</v>
      </c>
      <c r="R40" s="29">
        <f t="shared" si="23"/>
        <v>0</v>
      </c>
      <c r="S40" s="29">
        <f>SUM(G40:R40)</f>
        <v>0</v>
      </c>
      <c r="U40">
        <v>1</v>
      </c>
      <c r="V40">
        <f t="shared" ref="V40:AF40" si="24">U40+1</f>
        <v>2</v>
      </c>
      <c r="W40">
        <f t="shared" si="24"/>
        <v>3</v>
      </c>
      <c r="X40">
        <f t="shared" si="24"/>
        <v>4</v>
      </c>
      <c r="Y40">
        <f t="shared" si="24"/>
        <v>5</v>
      </c>
      <c r="Z40">
        <f t="shared" si="24"/>
        <v>6</v>
      </c>
      <c r="AA40">
        <f t="shared" si="24"/>
        <v>7</v>
      </c>
      <c r="AB40">
        <f t="shared" si="24"/>
        <v>8</v>
      </c>
      <c r="AC40">
        <f t="shared" si="24"/>
        <v>9</v>
      </c>
      <c r="AD40">
        <f t="shared" si="24"/>
        <v>10</v>
      </c>
      <c r="AE40">
        <f t="shared" si="24"/>
        <v>11</v>
      </c>
      <c r="AF40">
        <f t="shared" si="24"/>
        <v>12</v>
      </c>
    </row>
    <row r="41" spans="1:32" ht="12.75" customHeight="1" x14ac:dyDescent="0.25">
      <c r="A41" s="22"/>
      <c r="B41" s="21"/>
      <c r="C41" s="21" t="s">
        <v>101</v>
      </c>
      <c r="D41" s="22"/>
      <c r="E41" s="22"/>
      <c r="F41" s="22"/>
      <c r="G41" s="29">
        <f t="shared" ref="G41:R41" si="25">IF($E$36&gt;(U41-1),ABS(PPMT($E$35/12,U41,$E$36,$E$34)),0)</f>
        <v>0</v>
      </c>
      <c r="H41" s="29">
        <f t="shared" si="25"/>
        <v>0</v>
      </c>
      <c r="I41" s="29">
        <f t="shared" si="25"/>
        <v>0</v>
      </c>
      <c r="J41" s="29">
        <f t="shared" si="25"/>
        <v>0</v>
      </c>
      <c r="K41" s="29">
        <f t="shared" si="25"/>
        <v>0</v>
      </c>
      <c r="L41" s="29">
        <f t="shared" si="25"/>
        <v>0</v>
      </c>
      <c r="M41" s="29">
        <f t="shared" si="25"/>
        <v>0</v>
      </c>
      <c r="N41" s="29">
        <f t="shared" si="25"/>
        <v>0</v>
      </c>
      <c r="O41" s="29">
        <f t="shared" si="25"/>
        <v>0</v>
      </c>
      <c r="P41" s="29">
        <f t="shared" si="25"/>
        <v>0</v>
      </c>
      <c r="Q41" s="29">
        <f t="shared" si="25"/>
        <v>0</v>
      </c>
      <c r="R41" s="29">
        <f t="shared" si="25"/>
        <v>0</v>
      </c>
      <c r="S41" s="29">
        <f>SUM(G41:R41)</f>
        <v>0</v>
      </c>
      <c r="U41">
        <v>1</v>
      </c>
      <c r="V41">
        <f t="shared" ref="V41:AF41" si="26">U41+1</f>
        <v>2</v>
      </c>
      <c r="W41">
        <f t="shared" si="26"/>
        <v>3</v>
      </c>
      <c r="X41">
        <f t="shared" si="26"/>
        <v>4</v>
      </c>
      <c r="Y41">
        <f t="shared" si="26"/>
        <v>5</v>
      </c>
      <c r="Z41">
        <f t="shared" si="26"/>
        <v>6</v>
      </c>
      <c r="AA41">
        <f t="shared" si="26"/>
        <v>7</v>
      </c>
      <c r="AB41">
        <f t="shared" si="26"/>
        <v>8</v>
      </c>
      <c r="AC41">
        <f t="shared" si="26"/>
        <v>9</v>
      </c>
      <c r="AD41">
        <f t="shared" si="26"/>
        <v>10</v>
      </c>
      <c r="AE41">
        <f t="shared" si="26"/>
        <v>11</v>
      </c>
      <c r="AF41">
        <f t="shared" si="26"/>
        <v>12</v>
      </c>
    </row>
    <row r="42" spans="1:32" ht="12.75" customHeight="1" x14ac:dyDescent="0.25">
      <c r="A42" s="22"/>
      <c r="B42" s="21"/>
      <c r="C42" s="21" t="s">
        <v>103</v>
      </c>
      <c r="D42" s="22"/>
      <c r="E42" s="22"/>
      <c r="F42" s="22"/>
      <c r="G42" s="29">
        <f>E34-G41</f>
        <v>0</v>
      </c>
      <c r="H42" s="68">
        <f>G42-H41</f>
        <v>0</v>
      </c>
      <c r="I42" s="68">
        <f t="shared" ref="I42:R42" si="27">H42-I41</f>
        <v>0</v>
      </c>
      <c r="J42" s="68">
        <f t="shared" si="27"/>
        <v>0</v>
      </c>
      <c r="K42" s="68">
        <f t="shared" si="27"/>
        <v>0</v>
      </c>
      <c r="L42" s="68">
        <f t="shared" si="27"/>
        <v>0</v>
      </c>
      <c r="M42" s="68">
        <f t="shared" si="27"/>
        <v>0</v>
      </c>
      <c r="N42" s="68">
        <f t="shared" si="27"/>
        <v>0</v>
      </c>
      <c r="O42" s="68">
        <f t="shared" si="27"/>
        <v>0</v>
      </c>
      <c r="P42" s="68">
        <f t="shared" si="27"/>
        <v>0</v>
      </c>
      <c r="Q42" s="68">
        <f t="shared" si="27"/>
        <v>0</v>
      </c>
      <c r="R42" s="68">
        <f t="shared" si="27"/>
        <v>0</v>
      </c>
      <c r="S42" s="68"/>
    </row>
    <row r="43" spans="1:32" ht="12.75" customHeight="1" x14ac:dyDescent="0.25">
      <c r="A43" s="22"/>
      <c r="B43" s="21" t="s">
        <v>53</v>
      </c>
      <c r="C43" s="21"/>
      <c r="D43" s="22"/>
      <c r="E43" s="22"/>
      <c r="F43" s="22"/>
      <c r="G43" s="22"/>
      <c r="H43" s="22"/>
      <c r="I43" s="22"/>
      <c r="J43" s="22"/>
      <c r="K43" s="22"/>
      <c r="L43" s="22"/>
      <c r="M43" s="22"/>
      <c r="N43" s="22"/>
      <c r="O43" s="22"/>
      <c r="P43" s="22"/>
      <c r="Q43" s="22"/>
      <c r="R43" s="22"/>
      <c r="S43" s="22"/>
    </row>
    <row r="44" spans="1:32" ht="12.75" customHeight="1" x14ac:dyDescent="0.25">
      <c r="A44" s="22"/>
      <c r="B44" s="21"/>
      <c r="C44" s="21" t="s">
        <v>91</v>
      </c>
      <c r="D44" s="22"/>
      <c r="E44" s="22"/>
      <c r="F44" s="22"/>
      <c r="G44" s="29">
        <f t="shared" ref="G44:R44" si="28">IF($E$36&gt;(U44-1),ABS(IPMT($E$35/12,U44,$E$36,$E$34)),0)</f>
        <v>0</v>
      </c>
      <c r="H44" s="29">
        <f t="shared" si="28"/>
        <v>0</v>
      </c>
      <c r="I44" s="29">
        <f t="shared" si="28"/>
        <v>0</v>
      </c>
      <c r="J44" s="29">
        <f t="shared" si="28"/>
        <v>0</v>
      </c>
      <c r="K44" s="29">
        <f t="shared" si="28"/>
        <v>0</v>
      </c>
      <c r="L44" s="29">
        <f t="shared" si="28"/>
        <v>0</v>
      </c>
      <c r="M44" s="29">
        <f t="shared" si="28"/>
        <v>0</v>
      </c>
      <c r="N44" s="29">
        <f t="shared" si="28"/>
        <v>0</v>
      </c>
      <c r="O44" s="29">
        <f t="shared" si="28"/>
        <v>0</v>
      </c>
      <c r="P44" s="29">
        <f t="shared" si="28"/>
        <v>0</v>
      </c>
      <c r="Q44" s="29">
        <f t="shared" si="28"/>
        <v>0</v>
      </c>
      <c r="R44" s="29">
        <f t="shared" si="28"/>
        <v>0</v>
      </c>
      <c r="S44" s="29">
        <f>SUM(G44:R44)</f>
        <v>0</v>
      </c>
      <c r="U44">
        <v>13</v>
      </c>
      <c r="V44">
        <f t="shared" ref="V44:AF44" si="29">U44+1</f>
        <v>14</v>
      </c>
      <c r="W44">
        <f t="shared" si="29"/>
        <v>15</v>
      </c>
      <c r="X44">
        <f t="shared" si="29"/>
        <v>16</v>
      </c>
      <c r="Y44">
        <f t="shared" si="29"/>
        <v>17</v>
      </c>
      <c r="Z44">
        <f t="shared" si="29"/>
        <v>18</v>
      </c>
      <c r="AA44">
        <f t="shared" si="29"/>
        <v>19</v>
      </c>
      <c r="AB44">
        <f t="shared" si="29"/>
        <v>20</v>
      </c>
      <c r="AC44">
        <f t="shared" si="29"/>
        <v>21</v>
      </c>
      <c r="AD44">
        <f t="shared" si="29"/>
        <v>22</v>
      </c>
      <c r="AE44">
        <f t="shared" si="29"/>
        <v>23</v>
      </c>
      <c r="AF44">
        <f t="shared" si="29"/>
        <v>24</v>
      </c>
    </row>
    <row r="45" spans="1:32" ht="12.75" customHeight="1" x14ac:dyDescent="0.25">
      <c r="A45" s="22"/>
      <c r="B45" s="21"/>
      <c r="C45" s="21" t="s">
        <v>101</v>
      </c>
      <c r="D45" s="22"/>
      <c r="E45" s="22"/>
      <c r="F45" s="22"/>
      <c r="G45" s="29">
        <f t="shared" ref="G45:R45" si="30">IF($E$36&gt;(U45-1),ABS(PPMT($E$35/12,U45,$E$36,$E$34)),0)</f>
        <v>0</v>
      </c>
      <c r="H45" s="29">
        <f t="shared" si="30"/>
        <v>0</v>
      </c>
      <c r="I45" s="29">
        <f t="shared" si="30"/>
        <v>0</v>
      </c>
      <c r="J45" s="29">
        <f t="shared" si="30"/>
        <v>0</v>
      </c>
      <c r="K45" s="29">
        <f t="shared" si="30"/>
        <v>0</v>
      </c>
      <c r="L45" s="29">
        <f t="shared" si="30"/>
        <v>0</v>
      </c>
      <c r="M45" s="29">
        <f t="shared" si="30"/>
        <v>0</v>
      </c>
      <c r="N45" s="29">
        <f t="shared" si="30"/>
        <v>0</v>
      </c>
      <c r="O45" s="29">
        <f t="shared" si="30"/>
        <v>0</v>
      </c>
      <c r="P45" s="29">
        <f t="shared" si="30"/>
        <v>0</v>
      </c>
      <c r="Q45" s="29">
        <f t="shared" si="30"/>
        <v>0</v>
      </c>
      <c r="R45" s="29">
        <f t="shared" si="30"/>
        <v>0</v>
      </c>
      <c r="S45" s="29">
        <f>SUM(G45:R45)</f>
        <v>0</v>
      </c>
      <c r="U45">
        <v>13</v>
      </c>
      <c r="V45">
        <f t="shared" ref="V45:AF45" si="31">U45+1</f>
        <v>14</v>
      </c>
      <c r="W45">
        <f t="shared" si="31"/>
        <v>15</v>
      </c>
      <c r="X45">
        <f t="shared" si="31"/>
        <v>16</v>
      </c>
      <c r="Y45">
        <f t="shared" si="31"/>
        <v>17</v>
      </c>
      <c r="Z45">
        <f t="shared" si="31"/>
        <v>18</v>
      </c>
      <c r="AA45">
        <f t="shared" si="31"/>
        <v>19</v>
      </c>
      <c r="AB45">
        <f t="shared" si="31"/>
        <v>20</v>
      </c>
      <c r="AC45">
        <f t="shared" si="31"/>
        <v>21</v>
      </c>
      <c r="AD45">
        <f t="shared" si="31"/>
        <v>22</v>
      </c>
      <c r="AE45">
        <f t="shared" si="31"/>
        <v>23</v>
      </c>
      <c r="AF45">
        <f t="shared" si="31"/>
        <v>24</v>
      </c>
    </row>
    <row r="46" spans="1:32" ht="12.75" customHeight="1" x14ac:dyDescent="0.25">
      <c r="A46" s="22"/>
      <c r="B46" s="21"/>
      <c r="C46" s="21" t="s">
        <v>103</v>
      </c>
      <c r="D46" s="22"/>
      <c r="E46" s="22"/>
      <c r="F46" s="22"/>
      <c r="G46" s="68">
        <f>R42-G45</f>
        <v>0</v>
      </c>
      <c r="H46" s="178">
        <f t="shared" ref="H46:R46" si="32">G46-H45</f>
        <v>0</v>
      </c>
      <c r="I46" s="178">
        <f t="shared" si="32"/>
        <v>0</v>
      </c>
      <c r="J46" s="178">
        <f t="shared" si="32"/>
        <v>0</v>
      </c>
      <c r="K46" s="178">
        <f t="shared" si="32"/>
        <v>0</v>
      </c>
      <c r="L46" s="178">
        <f t="shared" si="32"/>
        <v>0</v>
      </c>
      <c r="M46" s="178">
        <f t="shared" si="32"/>
        <v>0</v>
      </c>
      <c r="N46" s="178">
        <f t="shared" si="32"/>
        <v>0</v>
      </c>
      <c r="O46" s="178">
        <f t="shared" si="32"/>
        <v>0</v>
      </c>
      <c r="P46" s="178">
        <f t="shared" si="32"/>
        <v>0</v>
      </c>
      <c r="Q46" s="178">
        <f t="shared" si="32"/>
        <v>0</v>
      </c>
      <c r="R46" s="178">
        <f t="shared" si="32"/>
        <v>0</v>
      </c>
      <c r="S46" s="22"/>
    </row>
    <row r="47" spans="1:32" ht="12.75" customHeight="1" x14ac:dyDescent="0.25">
      <c r="A47" s="22"/>
      <c r="B47" s="21" t="s">
        <v>44</v>
      </c>
      <c r="C47" s="21"/>
      <c r="D47" s="22"/>
      <c r="E47" s="22"/>
      <c r="F47" s="22"/>
      <c r="G47" s="22"/>
      <c r="H47" s="22"/>
      <c r="I47" s="22"/>
      <c r="J47" s="22"/>
      <c r="K47" s="22"/>
      <c r="L47" s="22"/>
      <c r="M47" s="22"/>
      <c r="N47" s="22"/>
      <c r="O47" s="22"/>
      <c r="P47" s="22"/>
      <c r="Q47" s="22"/>
      <c r="R47" s="22"/>
      <c r="S47" s="22"/>
    </row>
    <row r="48" spans="1:32" ht="12.75" customHeight="1" x14ac:dyDescent="0.25">
      <c r="A48" s="22"/>
      <c r="B48" s="21"/>
      <c r="C48" s="21" t="s">
        <v>91</v>
      </c>
      <c r="D48" s="22"/>
      <c r="E48" s="22"/>
      <c r="F48" s="22"/>
      <c r="G48" s="29">
        <f t="shared" ref="G48:R48" si="33">IF($E$36&gt;(U48-1),ABS(IPMT($E$35/12,U48,$E$36,$E$34)),0)</f>
        <v>0</v>
      </c>
      <c r="H48" s="29">
        <f t="shared" si="33"/>
        <v>0</v>
      </c>
      <c r="I48" s="29">
        <f t="shared" si="33"/>
        <v>0</v>
      </c>
      <c r="J48" s="29">
        <f t="shared" si="33"/>
        <v>0</v>
      </c>
      <c r="K48" s="29">
        <f t="shared" si="33"/>
        <v>0</v>
      </c>
      <c r="L48" s="29">
        <f t="shared" si="33"/>
        <v>0</v>
      </c>
      <c r="M48" s="29">
        <f t="shared" si="33"/>
        <v>0</v>
      </c>
      <c r="N48" s="29">
        <f t="shared" si="33"/>
        <v>0</v>
      </c>
      <c r="O48" s="29">
        <f t="shared" si="33"/>
        <v>0</v>
      </c>
      <c r="P48" s="29">
        <f t="shared" si="33"/>
        <v>0</v>
      </c>
      <c r="Q48" s="29">
        <f t="shared" si="33"/>
        <v>0</v>
      </c>
      <c r="R48" s="29">
        <f t="shared" si="33"/>
        <v>0</v>
      </c>
      <c r="S48" s="29">
        <f>SUM(G48:R48)</f>
        <v>0</v>
      </c>
      <c r="U48">
        <v>25</v>
      </c>
      <c r="V48">
        <f t="shared" ref="V48:AF48" si="34">U48+1</f>
        <v>26</v>
      </c>
      <c r="W48">
        <f t="shared" si="34"/>
        <v>27</v>
      </c>
      <c r="X48">
        <f t="shared" si="34"/>
        <v>28</v>
      </c>
      <c r="Y48">
        <f t="shared" si="34"/>
        <v>29</v>
      </c>
      <c r="Z48">
        <f t="shared" si="34"/>
        <v>30</v>
      </c>
      <c r="AA48">
        <f t="shared" si="34"/>
        <v>31</v>
      </c>
      <c r="AB48">
        <f t="shared" si="34"/>
        <v>32</v>
      </c>
      <c r="AC48">
        <f t="shared" si="34"/>
        <v>33</v>
      </c>
      <c r="AD48">
        <f t="shared" si="34"/>
        <v>34</v>
      </c>
      <c r="AE48">
        <f t="shared" si="34"/>
        <v>35</v>
      </c>
      <c r="AF48">
        <f t="shared" si="34"/>
        <v>36</v>
      </c>
    </row>
    <row r="49" spans="1:32" ht="12.75" customHeight="1" x14ac:dyDescent="0.25">
      <c r="A49" s="22"/>
      <c r="B49" s="21"/>
      <c r="C49" s="21" t="s">
        <v>101</v>
      </c>
      <c r="D49" s="22"/>
      <c r="E49" s="22"/>
      <c r="F49" s="22"/>
      <c r="G49" s="29">
        <f t="shared" ref="G49:R49" si="35">IF($E$36&gt;(U49-1),ABS(PPMT($E$35/12,U49,$E$36,$E$34)),0)</f>
        <v>0</v>
      </c>
      <c r="H49" s="29">
        <f t="shared" si="35"/>
        <v>0</v>
      </c>
      <c r="I49" s="29">
        <f t="shared" si="35"/>
        <v>0</v>
      </c>
      <c r="J49" s="29">
        <f t="shared" si="35"/>
        <v>0</v>
      </c>
      <c r="K49" s="29">
        <f t="shared" si="35"/>
        <v>0</v>
      </c>
      <c r="L49" s="29">
        <f t="shared" si="35"/>
        <v>0</v>
      </c>
      <c r="M49" s="29">
        <f t="shared" si="35"/>
        <v>0</v>
      </c>
      <c r="N49" s="29">
        <f t="shared" si="35"/>
        <v>0</v>
      </c>
      <c r="O49" s="29">
        <f t="shared" si="35"/>
        <v>0</v>
      </c>
      <c r="P49" s="29">
        <f t="shared" si="35"/>
        <v>0</v>
      </c>
      <c r="Q49" s="29">
        <f t="shared" si="35"/>
        <v>0</v>
      </c>
      <c r="R49" s="29">
        <f t="shared" si="35"/>
        <v>0</v>
      </c>
      <c r="S49" s="29">
        <f>SUM(G49:R49)</f>
        <v>0</v>
      </c>
      <c r="U49">
        <v>25</v>
      </c>
      <c r="V49">
        <f t="shared" ref="V49:AF49" si="36">U49+1</f>
        <v>26</v>
      </c>
      <c r="W49">
        <f t="shared" si="36"/>
        <v>27</v>
      </c>
      <c r="X49">
        <f t="shared" si="36"/>
        <v>28</v>
      </c>
      <c r="Y49">
        <f t="shared" si="36"/>
        <v>29</v>
      </c>
      <c r="Z49">
        <f t="shared" si="36"/>
        <v>30</v>
      </c>
      <c r="AA49">
        <f t="shared" si="36"/>
        <v>31</v>
      </c>
      <c r="AB49">
        <f t="shared" si="36"/>
        <v>32</v>
      </c>
      <c r="AC49">
        <f t="shared" si="36"/>
        <v>33</v>
      </c>
      <c r="AD49">
        <f t="shared" si="36"/>
        <v>34</v>
      </c>
      <c r="AE49">
        <f t="shared" si="36"/>
        <v>35</v>
      </c>
      <c r="AF49">
        <f t="shared" si="36"/>
        <v>36</v>
      </c>
    </row>
    <row r="50" spans="1:32" ht="12.75" customHeight="1" x14ac:dyDescent="0.25">
      <c r="A50" s="22"/>
      <c r="B50" s="21"/>
      <c r="C50" s="21" t="s">
        <v>103</v>
      </c>
      <c r="D50" s="22"/>
      <c r="E50" s="22"/>
      <c r="F50" s="22"/>
      <c r="G50" s="68">
        <f>R46-G49</f>
        <v>0</v>
      </c>
      <c r="H50" s="68">
        <f t="shared" ref="H50:R50" si="37">G50-H49</f>
        <v>0</v>
      </c>
      <c r="I50" s="68">
        <f t="shared" si="37"/>
        <v>0</v>
      </c>
      <c r="J50" s="68">
        <f t="shared" si="37"/>
        <v>0</v>
      </c>
      <c r="K50" s="68">
        <f t="shared" si="37"/>
        <v>0</v>
      </c>
      <c r="L50" s="68">
        <f t="shared" si="37"/>
        <v>0</v>
      </c>
      <c r="M50" s="68">
        <f t="shared" si="37"/>
        <v>0</v>
      </c>
      <c r="N50" s="68">
        <f t="shared" si="37"/>
        <v>0</v>
      </c>
      <c r="O50" s="68">
        <f t="shared" si="37"/>
        <v>0</v>
      </c>
      <c r="P50" s="68">
        <f t="shared" si="37"/>
        <v>0</v>
      </c>
      <c r="Q50" s="68">
        <f t="shared" si="37"/>
        <v>0</v>
      </c>
      <c r="R50" s="68">
        <f t="shared" si="37"/>
        <v>0</v>
      </c>
      <c r="S50" s="22"/>
    </row>
    <row r="51" spans="1:32" ht="12.75" customHeight="1" x14ac:dyDescent="0.25">
      <c r="A51" s="22"/>
      <c r="B51" s="1" t="s">
        <v>289</v>
      </c>
      <c r="C51" s="21"/>
      <c r="D51" s="22"/>
      <c r="E51" s="22"/>
      <c r="F51" s="22"/>
      <c r="G51" s="68"/>
      <c r="H51" s="68"/>
      <c r="I51" s="68"/>
      <c r="J51" s="68"/>
      <c r="K51" s="68"/>
      <c r="L51" s="68"/>
      <c r="M51" s="68"/>
      <c r="N51" s="68"/>
      <c r="O51" s="68"/>
      <c r="P51" s="68"/>
      <c r="Q51" s="68"/>
      <c r="R51" s="68"/>
      <c r="S51" s="22"/>
    </row>
    <row r="52" spans="1:32" ht="12.75" customHeight="1" x14ac:dyDescent="0.25">
      <c r="A52" s="22"/>
      <c r="B52" s="21"/>
      <c r="C52" s="21" t="s">
        <v>91</v>
      </c>
      <c r="D52" s="22"/>
      <c r="E52" s="22"/>
      <c r="F52" s="22"/>
      <c r="G52" s="29">
        <f t="shared" ref="G52:R52" si="38">IF($E$36&gt;(U52-1),ABS(IPMT($E$35/12,U52,$E$36,$E$34)),0)</f>
        <v>0</v>
      </c>
      <c r="H52" s="29">
        <f t="shared" si="38"/>
        <v>0</v>
      </c>
      <c r="I52" s="29">
        <f t="shared" si="38"/>
        <v>0</v>
      </c>
      <c r="J52" s="29">
        <f t="shared" si="38"/>
        <v>0</v>
      </c>
      <c r="K52" s="29">
        <f t="shared" si="38"/>
        <v>0</v>
      </c>
      <c r="L52" s="29">
        <f t="shared" si="38"/>
        <v>0</v>
      </c>
      <c r="M52" s="29">
        <f t="shared" si="38"/>
        <v>0</v>
      </c>
      <c r="N52" s="29">
        <f t="shared" si="38"/>
        <v>0</v>
      </c>
      <c r="O52" s="29">
        <f t="shared" si="38"/>
        <v>0</v>
      </c>
      <c r="P52" s="29">
        <f t="shared" si="38"/>
        <v>0</v>
      </c>
      <c r="Q52" s="29">
        <f t="shared" si="38"/>
        <v>0</v>
      </c>
      <c r="R52" s="29">
        <f t="shared" si="38"/>
        <v>0</v>
      </c>
      <c r="S52" s="29">
        <f>SUM(G52:R52)</f>
        <v>0</v>
      </c>
      <c r="U52">
        <v>37</v>
      </c>
      <c r="V52">
        <f>U52+1</f>
        <v>38</v>
      </c>
      <c r="W52">
        <f t="shared" ref="W52:AF52" si="39">V52+1</f>
        <v>39</v>
      </c>
      <c r="X52">
        <f t="shared" si="39"/>
        <v>40</v>
      </c>
      <c r="Y52">
        <f t="shared" si="39"/>
        <v>41</v>
      </c>
      <c r="Z52">
        <f t="shared" si="39"/>
        <v>42</v>
      </c>
      <c r="AA52">
        <f t="shared" si="39"/>
        <v>43</v>
      </c>
      <c r="AB52">
        <f t="shared" si="39"/>
        <v>44</v>
      </c>
      <c r="AC52">
        <f t="shared" si="39"/>
        <v>45</v>
      </c>
      <c r="AD52">
        <f t="shared" si="39"/>
        <v>46</v>
      </c>
      <c r="AE52">
        <f t="shared" si="39"/>
        <v>47</v>
      </c>
      <c r="AF52">
        <f t="shared" si="39"/>
        <v>48</v>
      </c>
    </row>
    <row r="53" spans="1:32" ht="12.75" customHeight="1" x14ac:dyDescent="0.25">
      <c r="A53" s="22"/>
      <c r="B53" s="21"/>
      <c r="C53" s="21" t="s">
        <v>101</v>
      </c>
      <c r="D53" s="22"/>
      <c r="E53" s="22"/>
      <c r="F53" s="22"/>
      <c r="G53" s="29">
        <f t="shared" ref="G53:R53" si="40">IF($E$36&gt;(U53-1),ABS(PPMT($E$35/12,U53,$E$36,$E$34)),0)</f>
        <v>0</v>
      </c>
      <c r="H53" s="29">
        <f t="shared" si="40"/>
        <v>0</v>
      </c>
      <c r="I53" s="29">
        <f t="shared" si="40"/>
        <v>0</v>
      </c>
      <c r="J53" s="29">
        <f t="shared" si="40"/>
        <v>0</v>
      </c>
      <c r="K53" s="29">
        <f t="shared" si="40"/>
        <v>0</v>
      </c>
      <c r="L53" s="29">
        <f t="shared" si="40"/>
        <v>0</v>
      </c>
      <c r="M53" s="29">
        <f t="shared" si="40"/>
        <v>0</v>
      </c>
      <c r="N53" s="29">
        <f t="shared" si="40"/>
        <v>0</v>
      </c>
      <c r="O53" s="29">
        <f t="shared" si="40"/>
        <v>0</v>
      </c>
      <c r="P53" s="29">
        <f t="shared" si="40"/>
        <v>0</v>
      </c>
      <c r="Q53" s="29">
        <f t="shared" si="40"/>
        <v>0</v>
      </c>
      <c r="R53" s="29">
        <f t="shared" si="40"/>
        <v>0</v>
      </c>
      <c r="S53" s="29">
        <f>SUM(G53:R53)</f>
        <v>0</v>
      </c>
      <c r="U53">
        <v>37</v>
      </c>
      <c r="V53">
        <f>U53+1</f>
        <v>38</v>
      </c>
      <c r="W53">
        <f t="shared" ref="W53:AF53" si="41">V53+1</f>
        <v>39</v>
      </c>
      <c r="X53">
        <f t="shared" si="41"/>
        <v>40</v>
      </c>
      <c r="Y53">
        <f t="shared" si="41"/>
        <v>41</v>
      </c>
      <c r="Z53">
        <f t="shared" si="41"/>
        <v>42</v>
      </c>
      <c r="AA53">
        <f t="shared" si="41"/>
        <v>43</v>
      </c>
      <c r="AB53">
        <f t="shared" si="41"/>
        <v>44</v>
      </c>
      <c r="AC53">
        <f t="shared" si="41"/>
        <v>45</v>
      </c>
      <c r="AD53">
        <f t="shared" si="41"/>
        <v>46</v>
      </c>
      <c r="AE53">
        <f t="shared" si="41"/>
        <v>47</v>
      </c>
      <c r="AF53">
        <f t="shared" si="41"/>
        <v>48</v>
      </c>
    </row>
    <row r="54" spans="1:32" ht="12.75" customHeight="1" x14ac:dyDescent="0.25">
      <c r="A54" s="22"/>
      <c r="B54" s="21"/>
      <c r="C54" s="21" t="s">
        <v>103</v>
      </c>
      <c r="D54" s="22"/>
      <c r="E54" s="22"/>
      <c r="F54" s="22"/>
      <c r="G54" s="68">
        <f>R50-G53</f>
        <v>0</v>
      </c>
      <c r="H54" s="68">
        <f t="shared" ref="H54:R54" si="42">G54-H53</f>
        <v>0</v>
      </c>
      <c r="I54" s="68">
        <f t="shared" si="42"/>
        <v>0</v>
      </c>
      <c r="J54" s="68">
        <f t="shared" si="42"/>
        <v>0</v>
      </c>
      <c r="K54" s="68">
        <f t="shared" si="42"/>
        <v>0</v>
      </c>
      <c r="L54" s="68">
        <f t="shared" si="42"/>
        <v>0</v>
      </c>
      <c r="M54" s="68">
        <f t="shared" si="42"/>
        <v>0</v>
      </c>
      <c r="N54" s="68">
        <f t="shared" si="42"/>
        <v>0</v>
      </c>
      <c r="O54" s="68">
        <f t="shared" si="42"/>
        <v>0</v>
      </c>
      <c r="P54" s="68">
        <f t="shared" si="42"/>
        <v>0</v>
      </c>
      <c r="Q54" s="68">
        <f t="shared" si="42"/>
        <v>0</v>
      </c>
      <c r="R54" s="68">
        <f t="shared" si="42"/>
        <v>0</v>
      </c>
      <c r="S54" s="22"/>
    </row>
    <row r="55" spans="1:32" ht="12.75" customHeight="1" x14ac:dyDescent="0.25">
      <c r="A55" s="22"/>
      <c r="B55" s="1" t="s">
        <v>290</v>
      </c>
      <c r="C55" s="21"/>
      <c r="D55" s="22"/>
      <c r="E55" s="22"/>
      <c r="F55" s="22"/>
      <c r="G55" s="68"/>
      <c r="H55" s="68"/>
      <c r="I55" s="68"/>
      <c r="J55" s="68"/>
      <c r="K55" s="68"/>
      <c r="L55" s="68"/>
      <c r="M55" s="68"/>
      <c r="N55" s="68"/>
      <c r="O55" s="68"/>
      <c r="P55" s="68"/>
      <c r="Q55" s="68"/>
      <c r="R55" s="68"/>
      <c r="S55" s="22"/>
    </row>
    <row r="56" spans="1:32" ht="12.75" customHeight="1" x14ac:dyDescent="0.25">
      <c r="A56" s="22"/>
      <c r="B56" s="21"/>
      <c r="C56" s="21" t="s">
        <v>91</v>
      </c>
      <c r="D56" s="22"/>
      <c r="E56" s="22"/>
      <c r="F56" s="22"/>
      <c r="G56" s="29">
        <f>IF($E36&gt;(U56-1),ABS(IPMT($E35/12,U56,$E36,$E34)),0)</f>
        <v>0</v>
      </c>
      <c r="H56" s="29">
        <f t="shared" ref="H56:R56" si="43">IF($E$36&gt;(V56-1),ABS(IPMT($E$35/12,V56,$E$36,$E$34)),0)</f>
        <v>0</v>
      </c>
      <c r="I56" s="29">
        <f t="shared" si="43"/>
        <v>0</v>
      </c>
      <c r="J56" s="29">
        <f t="shared" si="43"/>
        <v>0</v>
      </c>
      <c r="K56" s="29">
        <f t="shared" si="43"/>
        <v>0</v>
      </c>
      <c r="L56" s="29">
        <f t="shared" si="43"/>
        <v>0</v>
      </c>
      <c r="M56" s="29">
        <f t="shared" si="43"/>
        <v>0</v>
      </c>
      <c r="N56" s="29">
        <f t="shared" si="43"/>
        <v>0</v>
      </c>
      <c r="O56" s="29">
        <f t="shared" si="43"/>
        <v>0</v>
      </c>
      <c r="P56" s="29">
        <f t="shared" si="43"/>
        <v>0</v>
      </c>
      <c r="Q56" s="29">
        <f t="shared" si="43"/>
        <v>0</v>
      </c>
      <c r="R56" s="29">
        <f t="shared" si="43"/>
        <v>0</v>
      </c>
      <c r="S56" s="29">
        <f>SUM(G56:R56)</f>
        <v>0</v>
      </c>
      <c r="U56">
        <v>49</v>
      </c>
      <c r="V56">
        <f>U56+1</f>
        <v>50</v>
      </c>
      <c r="W56">
        <f t="shared" ref="W56:AF56" si="44">V56+1</f>
        <v>51</v>
      </c>
      <c r="X56">
        <f t="shared" si="44"/>
        <v>52</v>
      </c>
      <c r="Y56">
        <f t="shared" si="44"/>
        <v>53</v>
      </c>
      <c r="Z56">
        <f t="shared" si="44"/>
        <v>54</v>
      </c>
      <c r="AA56">
        <f t="shared" si="44"/>
        <v>55</v>
      </c>
      <c r="AB56">
        <f t="shared" si="44"/>
        <v>56</v>
      </c>
      <c r="AC56">
        <f t="shared" si="44"/>
        <v>57</v>
      </c>
      <c r="AD56">
        <f t="shared" si="44"/>
        <v>58</v>
      </c>
      <c r="AE56">
        <f t="shared" si="44"/>
        <v>59</v>
      </c>
      <c r="AF56">
        <f t="shared" si="44"/>
        <v>60</v>
      </c>
    </row>
    <row r="57" spans="1:32" ht="12.75" customHeight="1" x14ac:dyDescent="0.25">
      <c r="A57" s="22"/>
      <c r="B57" s="21"/>
      <c r="C57" s="21" t="s">
        <v>101</v>
      </c>
      <c r="D57" s="22"/>
      <c r="E57" s="22"/>
      <c r="F57" s="22"/>
      <c r="G57" s="29">
        <f>IF($E36&gt;(U57-1),ABS(PPMT($E35/12,U57,$E36,$E34)),0)</f>
        <v>0</v>
      </c>
      <c r="H57" s="29">
        <f t="shared" ref="H57:R57" si="45">IF($E$36&gt;(V57-1),ABS(PPMT($E$35/12,V57,$E$36,$E$34)),0)</f>
        <v>0</v>
      </c>
      <c r="I57" s="29">
        <f t="shared" si="45"/>
        <v>0</v>
      </c>
      <c r="J57" s="29">
        <f t="shared" si="45"/>
        <v>0</v>
      </c>
      <c r="K57" s="29">
        <f t="shared" si="45"/>
        <v>0</v>
      </c>
      <c r="L57" s="29">
        <f t="shared" si="45"/>
        <v>0</v>
      </c>
      <c r="M57" s="29">
        <f t="shared" si="45"/>
        <v>0</v>
      </c>
      <c r="N57" s="29">
        <f t="shared" si="45"/>
        <v>0</v>
      </c>
      <c r="O57" s="29">
        <f t="shared" si="45"/>
        <v>0</v>
      </c>
      <c r="P57" s="29">
        <f t="shared" si="45"/>
        <v>0</v>
      </c>
      <c r="Q57" s="29">
        <f t="shared" si="45"/>
        <v>0</v>
      </c>
      <c r="R57" s="29">
        <f t="shared" si="45"/>
        <v>0</v>
      </c>
      <c r="S57" s="29">
        <f>SUM(G57:R57)</f>
        <v>0</v>
      </c>
      <c r="U57">
        <v>49</v>
      </c>
      <c r="V57">
        <f>U57+1</f>
        <v>50</v>
      </c>
      <c r="W57">
        <f t="shared" ref="W57:AF57" si="46">V57+1</f>
        <v>51</v>
      </c>
      <c r="X57">
        <f t="shared" si="46"/>
        <v>52</v>
      </c>
      <c r="Y57">
        <f t="shared" si="46"/>
        <v>53</v>
      </c>
      <c r="Z57">
        <f t="shared" si="46"/>
        <v>54</v>
      </c>
      <c r="AA57">
        <f t="shared" si="46"/>
        <v>55</v>
      </c>
      <c r="AB57">
        <f t="shared" si="46"/>
        <v>56</v>
      </c>
      <c r="AC57">
        <f t="shared" si="46"/>
        <v>57</v>
      </c>
      <c r="AD57">
        <f t="shared" si="46"/>
        <v>58</v>
      </c>
      <c r="AE57">
        <f t="shared" si="46"/>
        <v>59</v>
      </c>
      <c r="AF57">
        <f t="shared" si="46"/>
        <v>60</v>
      </c>
    </row>
    <row r="58" spans="1:32" ht="12.75" customHeight="1" x14ac:dyDescent="0.25">
      <c r="A58" s="22"/>
      <c r="B58" s="21"/>
      <c r="C58" s="21" t="s">
        <v>103</v>
      </c>
      <c r="D58" s="22"/>
      <c r="E58" s="22"/>
      <c r="F58" s="22"/>
      <c r="G58" s="68">
        <f>R54-G57</f>
        <v>0</v>
      </c>
      <c r="H58" s="68">
        <f t="shared" ref="H58:R58" si="47">G58-H57</f>
        <v>0</v>
      </c>
      <c r="I58" s="68">
        <f t="shared" si="47"/>
        <v>0</v>
      </c>
      <c r="J58" s="68">
        <f t="shared" si="47"/>
        <v>0</v>
      </c>
      <c r="K58" s="68">
        <f t="shared" si="47"/>
        <v>0</v>
      </c>
      <c r="L58" s="68">
        <f t="shared" si="47"/>
        <v>0</v>
      </c>
      <c r="M58" s="68">
        <f t="shared" si="47"/>
        <v>0</v>
      </c>
      <c r="N58" s="68">
        <f t="shared" si="47"/>
        <v>0</v>
      </c>
      <c r="O58" s="68">
        <f t="shared" si="47"/>
        <v>0</v>
      </c>
      <c r="P58" s="68">
        <f t="shared" si="47"/>
        <v>0</v>
      </c>
      <c r="Q58" s="68">
        <f t="shared" si="47"/>
        <v>0</v>
      </c>
      <c r="R58" s="68">
        <f t="shared" si="47"/>
        <v>0</v>
      </c>
      <c r="S58" s="22"/>
    </row>
    <row r="59" spans="1:32" ht="12.75" customHeight="1" x14ac:dyDescent="0.25">
      <c r="A59" s="22"/>
      <c r="B59" s="21"/>
      <c r="C59" s="21"/>
      <c r="D59" s="22"/>
      <c r="E59" s="22"/>
      <c r="F59" s="22"/>
      <c r="G59" s="22"/>
      <c r="H59" s="22"/>
      <c r="I59" s="22"/>
      <c r="J59" s="22"/>
      <c r="K59" s="22"/>
      <c r="L59" s="22"/>
      <c r="M59" s="22"/>
      <c r="N59" s="22"/>
      <c r="O59" s="22"/>
      <c r="P59" s="22"/>
      <c r="Q59" s="22"/>
      <c r="R59" s="22"/>
      <c r="S59" s="22"/>
    </row>
    <row r="60" spans="1:32" ht="12.75" customHeight="1" x14ac:dyDescent="0.25">
      <c r="A60" s="21" t="str">
        <f>'1. Required Start-Up Funds'!C43</f>
        <v>Family Loans</v>
      </c>
      <c r="B60" s="21"/>
      <c r="C60" s="21"/>
      <c r="D60" s="22"/>
      <c r="E60" s="22"/>
      <c r="F60" s="22"/>
      <c r="G60" s="22"/>
      <c r="H60" s="22"/>
      <c r="I60" s="22"/>
      <c r="J60" s="22"/>
      <c r="K60" s="22"/>
      <c r="L60" s="22"/>
      <c r="M60" s="22"/>
      <c r="N60" s="22"/>
      <c r="O60" s="22"/>
      <c r="P60" s="22"/>
      <c r="Q60" s="22"/>
      <c r="R60" s="22"/>
      <c r="S60" s="22"/>
    </row>
    <row r="61" spans="1:32" ht="12.75" customHeight="1" x14ac:dyDescent="0.25">
      <c r="A61" s="22"/>
      <c r="B61" s="21" t="s">
        <v>96</v>
      </c>
      <c r="C61" s="21"/>
      <c r="D61" s="22"/>
      <c r="E61" s="99">
        <f>'1. Required Start-Up Funds'!G43</f>
        <v>0</v>
      </c>
      <c r="F61" s="22"/>
      <c r="G61" s="22"/>
      <c r="H61" s="22"/>
      <c r="I61" s="22"/>
      <c r="J61" s="22"/>
      <c r="K61" s="22"/>
      <c r="L61" s="22"/>
      <c r="M61" s="22"/>
      <c r="N61" s="22"/>
      <c r="O61" s="22"/>
      <c r="P61" s="22"/>
      <c r="Q61" s="22"/>
      <c r="R61" s="22"/>
      <c r="S61" s="22"/>
    </row>
    <row r="62" spans="1:32" ht="12.75" customHeight="1" x14ac:dyDescent="0.25">
      <c r="A62" s="22"/>
      <c r="B62" s="21" t="s">
        <v>98</v>
      </c>
      <c r="C62" s="21"/>
      <c r="D62" s="22"/>
      <c r="E62" s="35">
        <f>'1. Required Start-Up Funds'!H43</f>
        <v>7.0000000000000007E-2</v>
      </c>
      <c r="F62" s="22"/>
      <c r="G62" s="22"/>
      <c r="H62" s="22"/>
      <c r="I62" s="22"/>
      <c r="J62" s="22"/>
      <c r="K62" s="22"/>
      <c r="L62" s="22"/>
      <c r="M62" s="22"/>
      <c r="N62" s="22"/>
      <c r="O62" s="22"/>
      <c r="P62" s="22"/>
      <c r="Q62" s="22"/>
      <c r="R62" s="22"/>
      <c r="S62" s="22"/>
    </row>
    <row r="63" spans="1:32" ht="12.75" customHeight="1" x14ac:dyDescent="0.25">
      <c r="A63" s="22"/>
      <c r="B63" s="21" t="s">
        <v>99</v>
      </c>
      <c r="C63" s="21"/>
      <c r="D63" s="22"/>
      <c r="E63" s="30">
        <f>'1. Required Start-Up Funds'!I43</f>
        <v>60</v>
      </c>
      <c r="F63" s="22"/>
      <c r="G63" s="22"/>
      <c r="H63" s="22"/>
      <c r="I63" s="22"/>
      <c r="J63" s="22"/>
      <c r="K63" s="22"/>
      <c r="L63" s="22"/>
      <c r="M63" s="22"/>
      <c r="N63" s="22"/>
      <c r="O63" s="22"/>
      <c r="P63" s="22"/>
      <c r="Q63" s="22"/>
      <c r="R63" s="22"/>
      <c r="S63" s="22"/>
    </row>
    <row r="64" spans="1:32" ht="12.75" customHeight="1" x14ac:dyDescent="0.25">
      <c r="A64" s="22"/>
      <c r="B64" s="21" t="s">
        <v>102</v>
      </c>
      <c r="C64" s="21"/>
      <c r="D64" s="22"/>
      <c r="E64" s="33">
        <f>ABS(PMT(E62/12,E63,E61))</f>
        <v>0</v>
      </c>
      <c r="F64" s="22"/>
      <c r="G64" s="22"/>
      <c r="H64" s="22"/>
      <c r="I64" s="22"/>
      <c r="J64" s="22"/>
      <c r="K64" s="22"/>
      <c r="L64" s="22"/>
      <c r="M64" s="22"/>
      <c r="N64" s="22"/>
      <c r="O64" s="22"/>
      <c r="P64" s="22"/>
      <c r="Q64" s="22"/>
      <c r="R64" s="22"/>
      <c r="S64" s="22"/>
      <c r="U64" s="176">
        <f>E64*12</f>
        <v>0</v>
      </c>
    </row>
    <row r="65" spans="1:32" ht="12.75" customHeight="1" x14ac:dyDescent="0.25">
      <c r="A65" s="22"/>
      <c r="B65" s="21"/>
      <c r="C65" s="21"/>
      <c r="D65" s="22"/>
      <c r="E65" s="22"/>
      <c r="F65" s="22"/>
      <c r="G65" s="22"/>
      <c r="H65" s="22"/>
      <c r="I65" s="22"/>
      <c r="J65" s="22"/>
      <c r="K65" s="22"/>
      <c r="L65" s="22"/>
      <c r="M65" s="22"/>
      <c r="N65" s="22"/>
      <c r="O65" s="22"/>
      <c r="P65" s="22"/>
      <c r="Q65" s="22"/>
      <c r="R65" s="22"/>
      <c r="S65" s="22"/>
    </row>
    <row r="66" spans="1:32" x14ac:dyDescent="0.25">
      <c r="A66" s="22"/>
      <c r="B66" s="21" t="s">
        <v>43</v>
      </c>
      <c r="C66" s="21"/>
      <c r="D66" s="22"/>
      <c r="E66" s="22"/>
      <c r="F66" s="22"/>
      <c r="G66" s="22"/>
      <c r="H66" s="22"/>
      <c r="I66" s="22"/>
      <c r="J66" s="22"/>
      <c r="K66" s="22"/>
      <c r="L66" s="22"/>
      <c r="M66" s="22"/>
      <c r="N66" s="22"/>
      <c r="O66" s="22"/>
      <c r="P66" s="22"/>
      <c r="Q66" s="22"/>
      <c r="R66" s="22"/>
      <c r="S66" s="22"/>
    </row>
    <row r="67" spans="1:32" x14ac:dyDescent="0.25">
      <c r="A67" s="22"/>
      <c r="B67" s="21"/>
      <c r="C67" s="21" t="s">
        <v>91</v>
      </c>
      <c r="D67" s="22"/>
      <c r="E67" s="22"/>
      <c r="F67" s="22"/>
      <c r="G67" s="29">
        <f t="shared" ref="G67:R67" si="48">IF($E$63&gt;(U67-1),ABS(IPMT($E$62/12,U67,$E$63,$E$61)),0)</f>
        <v>0</v>
      </c>
      <c r="H67" s="29">
        <f t="shared" si="48"/>
        <v>0</v>
      </c>
      <c r="I67" s="29">
        <f t="shared" si="48"/>
        <v>0</v>
      </c>
      <c r="J67" s="29">
        <f t="shared" si="48"/>
        <v>0</v>
      </c>
      <c r="K67" s="29">
        <f t="shared" si="48"/>
        <v>0</v>
      </c>
      <c r="L67" s="29">
        <f t="shared" si="48"/>
        <v>0</v>
      </c>
      <c r="M67" s="29">
        <f t="shared" si="48"/>
        <v>0</v>
      </c>
      <c r="N67" s="29">
        <f t="shared" si="48"/>
        <v>0</v>
      </c>
      <c r="O67" s="29">
        <f t="shared" si="48"/>
        <v>0</v>
      </c>
      <c r="P67" s="29">
        <f t="shared" si="48"/>
        <v>0</v>
      </c>
      <c r="Q67" s="29">
        <f t="shared" si="48"/>
        <v>0</v>
      </c>
      <c r="R67" s="29">
        <f t="shared" si="48"/>
        <v>0</v>
      </c>
      <c r="S67" s="29">
        <f>SUM(G67:R67)</f>
        <v>0</v>
      </c>
      <c r="U67">
        <v>1</v>
      </c>
      <c r="V67">
        <f t="shared" ref="V67:AF67" si="49">U67+1</f>
        <v>2</v>
      </c>
      <c r="W67">
        <f t="shared" si="49"/>
        <v>3</v>
      </c>
      <c r="X67">
        <f t="shared" si="49"/>
        <v>4</v>
      </c>
      <c r="Y67">
        <f t="shared" si="49"/>
        <v>5</v>
      </c>
      <c r="Z67">
        <f t="shared" si="49"/>
        <v>6</v>
      </c>
      <c r="AA67">
        <f t="shared" si="49"/>
        <v>7</v>
      </c>
      <c r="AB67">
        <f t="shared" si="49"/>
        <v>8</v>
      </c>
      <c r="AC67">
        <f t="shared" si="49"/>
        <v>9</v>
      </c>
      <c r="AD67">
        <f t="shared" si="49"/>
        <v>10</v>
      </c>
      <c r="AE67">
        <f t="shared" si="49"/>
        <v>11</v>
      </c>
      <c r="AF67">
        <f t="shared" si="49"/>
        <v>12</v>
      </c>
    </row>
    <row r="68" spans="1:32" x14ac:dyDescent="0.25">
      <c r="A68" s="22"/>
      <c r="B68" s="21"/>
      <c r="C68" s="21" t="s">
        <v>101</v>
      </c>
      <c r="D68" s="22"/>
      <c r="E68" s="22"/>
      <c r="F68" s="22"/>
      <c r="G68" s="29">
        <f t="shared" ref="G68:R68" si="50">IF($E$63&gt;(U68-1),ABS(PPMT($E$62/12,U68,$E$63,$E$61)),0)</f>
        <v>0</v>
      </c>
      <c r="H68" s="29">
        <f t="shared" si="50"/>
        <v>0</v>
      </c>
      <c r="I68" s="29">
        <f t="shared" si="50"/>
        <v>0</v>
      </c>
      <c r="J68" s="29">
        <f t="shared" si="50"/>
        <v>0</v>
      </c>
      <c r="K68" s="29">
        <f t="shared" si="50"/>
        <v>0</v>
      </c>
      <c r="L68" s="29">
        <f t="shared" si="50"/>
        <v>0</v>
      </c>
      <c r="M68" s="29">
        <f t="shared" si="50"/>
        <v>0</v>
      </c>
      <c r="N68" s="29">
        <f t="shared" si="50"/>
        <v>0</v>
      </c>
      <c r="O68" s="29">
        <f t="shared" si="50"/>
        <v>0</v>
      </c>
      <c r="P68" s="29">
        <f t="shared" si="50"/>
        <v>0</v>
      </c>
      <c r="Q68" s="29">
        <f t="shared" si="50"/>
        <v>0</v>
      </c>
      <c r="R68" s="29">
        <f t="shared" si="50"/>
        <v>0</v>
      </c>
      <c r="S68" s="29">
        <f>SUM(G68:R68)</f>
        <v>0</v>
      </c>
      <c r="U68">
        <v>1</v>
      </c>
      <c r="V68">
        <f t="shared" ref="V68:AF68" si="51">U68+1</f>
        <v>2</v>
      </c>
      <c r="W68">
        <f t="shared" si="51"/>
        <v>3</v>
      </c>
      <c r="X68">
        <f t="shared" si="51"/>
        <v>4</v>
      </c>
      <c r="Y68">
        <f t="shared" si="51"/>
        <v>5</v>
      </c>
      <c r="Z68">
        <f t="shared" si="51"/>
        <v>6</v>
      </c>
      <c r="AA68">
        <f t="shared" si="51"/>
        <v>7</v>
      </c>
      <c r="AB68">
        <f t="shared" si="51"/>
        <v>8</v>
      </c>
      <c r="AC68">
        <f t="shared" si="51"/>
        <v>9</v>
      </c>
      <c r="AD68">
        <f t="shared" si="51"/>
        <v>10</v>
      </c>
      <c r="AE68">
        <f t="shared" si="51"/>
        <v>11</v>
      </c>
      <c r="AF68">
        <f t="shared" si="51"/>
        <v>12</v>
      </c>
    </row>
    <row r="69" spans="1:32" x14ac:dyDescent="0.25">
      <c r="A69" s="22"/>
      <c r="B69" s="21"/>
      <c r="C69" s="21" t="s">
        <v>103</v>
      </c>
      <c r="D69" s="22"/>
      <c r="E69" s="22"/>
      <c r="F69" s="22"/>
      <c r="G69" s="29">
        <f>E61-G68</f>
        <v>0</v>
      </c>
      <c r="H69" s="68">
        <f t="shared" ref="H69:R69" si="52">G69-H68</f>
        <v>0</v>
      </c>
      <c r="I69" s="68">
        <f t="shared" si="52"/>
        <v>0</v>
      </c>
      <c r="J69" s="68">
        <f t="shared" si="52"/>
        <v>0</v>
      </c>
      <c r="K69" s="68">
        <f t="shared" si="52"/>
        <v>0</v>
      </c>
      <c r="L69" s="68">
        <f t="shared" si="52"/>
        <v>0</v>
      </c>
      <c r="M69" s="68">
        <f t="shared" si="52"/>
        <v>0</v>
      </c>
      <c r="N69" s="68">
        <f t="shared" si="52"/>
        <v>0</v>
      </c>
      <c r="O69" s="68">
        <f t="shared" si="52"/>
        <v>0</v>
      </c>
      <c r="P69" s="68">
        <f t="shared" si="52"/>
        <v>0</v>
      </c>
      <c r="Q69" s="68">
        <f t="shared" si="52"/>
        <v>0</v>
      </c>
      <c r="R69" s="68">
        <f t="shared" si="52"/>
        <v>0</v>
      </c>
      <c r="S69" s="68"/>
    </row>
    <row r="70" spans="1:32" x14ac:dyDescent="0.25">
      <c r="A70" s="22"/>
      <c r="B70" s="21" t="s">
        <v>53</v>
      </c>
      <c r="C70" s="21"/>
      <c r="D70" s="22"/>
      <c r="E70" s="22"/>
      <c r="F70" s="22"/>
      <c r="G70" s="22"/>
      <c r="H70" s="22"/>
      <c r="I70" s="22"/>
      <c r="J70" s="22"/>
      <c r="K70" s="22"/>
      <c r="L70" s="22"/>
      <c r="M70" s="22"/>
      <c r="N70" s="22"/>
      <c r="O70" s="22"/>
      <c r="P70" s="22"/>
      <c r="Q70" s="22"/>
      <c r="R70" s="22"/>
      <c r="S70" s="22"/>
    </row>
    <row r="71" spans="1:32" x14ac:dyDescent="0.25">
      <c r="A71" s="22"/>
      <c r="B71" s="21"/>
      <c r="C71" s="21" t="s">
        <v>91</v>
      </c>
      <c r="D71" s="22"/>
      <c r="E71" s="22"/>
      <c r="F71" s="22"/>
      <c r="G71" s="29">
        <f t="shared" ref="G71:R71" si="53">IF($E$63&gt;(U71-1),ABS(IPMT($E$62/12,U71,$E$63,$E$61)),0)</f>
        <v>0</v>
      </c>
      <c r="H71" s="29">
        <f t="shared" si="53"/>
        <v>0</v>
      </c>
      <c r="I71" s="29">
        <f t="shared" si="53"/>
        <v>0</v>
      </c>
      <c r="J71" s="29">
        <f t="shared" si="53"/>
        <v>0</v>
      </c>
      <c r="K71" s="29">
        <f t="shared" si="53"/>
        <v>0</v>
      </c>
      <c r="L71" s="29">
        <f t="shared" si="53"/>
        <v>0</v>
      </c>
      <c r="M71" s="29">
        <f t="shared" si="53"/>
        <v>0</v>
      </c>
      <c r="N71" s="29">
        <f t="shared" si="53"/>
        <v>0</v>
      </c>
      <c r="O71" s="29">
        <f t="shared" si="53"/>
        <v>0</v>
      </c>
      <c r="P71" s="29">
        <f t="shared" si="53"/>
        <v>0</v>
      </c>
      <c r="Q71" s="29">
        <f t="shared" si="53"/>
        <v>0</v>
      </c>
      <c r="R71" s="29">
        <f t="shared" si="53"/>
        <v>0</v>
      </c>
      <c r="S71" s="29">
        <f>SUM(G71:R71)</f>
        <v>0</v>
      </c>
      <c r="U71">
        <v>13</v>
      </c>
      <c r="V71">
        <f t="shared" ref="V71:AF71" si="54">U71+1</f>
        <v>14</v>
      </c>
      <c r="W71">
        <f t="shared" si="54"/>
        <v>15</v>
      </c>
      <c r="X71">
        <f t="shared" si="54"/>
        <v>16</v>
      </c>
      <c r="Y71">
        <f t="shared" si="54"/>
        <v>17</v>
      </c>
      <c r="Z71">
        <f t="shared" si="54"/>
        <v>18</v>
      </c>
      <c r="AA71">
        <f t="shared" si="54"/>
        <v>19</v>
      </c>
      <c r="AB71">
        <f t="shared" si="54"/>
        <v>20</v>
      </c>
      <c r="AC71">
        <f t="shared" si="54"/>
        <v>21</v>
      </c>
      <c r="AD71">
        <f t="shared" si="54"/>
        <v>22</v>
      </c>
      <c r="AE71">
        <f t="shared" si="54"/>
        <v>23</v>
      </c>
      <c r="AF71">
        <f t="shared" si="54"/>
        <v>24</v>
      </c>
    </row>
    <row r="72" spans="1:32" x14ac:dyDescent="0.25">
      <c r="A72" s="22"/>
      <c r="B72" s="21"/>
      <c r="C72" s="21" t="s">
        <v>101</v>
      </c>
      <c r="D72" s="22"/>
      <c r="E72" s="22"/>
      <c r="F72" s="22"/>
      <c r="G72" s="29">
        <f t="shared" ref="G72:R72" si="55">IF($E$63&gt;(U72-1),ABS(PPMT($E$62/12,U72,$E$63,$E$61)),0)</f>
        <v>0</v>
      </c>
      <c r="H72" s="29">
        <f t="shared" si="55"/>
        <v>0</v>
      </c>
      <c r="I72" s="29">
        <f t="shared" si="55"/>
        <v>0</v>
      </c>
      <c r="J72" s="29">
        <f t="shared" si="55"/>
        <v>0</v>
      </c>
      <c r="K72" s="29">
        <f t="shared" si="55"/>
        <v>0</v>
      </c>
      <c r="L72" s="29">
        <f t="shared" si="55"/>
        <v>0</v>
      </c>
      <c r="M72" s="29">
        <f t="shared" si="55"/>
        <v>0</v>
      </c>
      <c r="N72" s="29">
        <f t="shared" si="55"/>
        <v>0</v>
      </c>
      <c r="O72" s="29">
        <f t="shared" si="55"/>
        <v>0</v>
      </c>
      <c r="P72" s="29">
        <f t="shared" si="55"/>
        <v>0</v>
      </c>
      <c r="Q72" s="29">
        <f t="shared" si="55"/>
        <v>0</v>
      </c>
      <c r="R72" s="29">
        <f t="shared" si="55"/>
        <v>0</v>
      </c>
      <c r="S72" s="29">
        <f>SUM(G72:R72)</f>
        <v>0</v>
      </c>
      <c r="U72">
        <v>13</v>
      </c>
      <c r="V72">
        <f t="shared" ref="V72:AF72" si="56">U72+1</f>
        <v>14</v>
      </c>
      <c r="W72">
        <f t="shared" si="56"/>
        <v>15</v>
      </c>
      <c r="X72">
        <f t="shared" si="56"/>
        <v>16</v>
      </c>
      <c r="Y72">
        <f t="shared" si="56"/>
        <v>17</v>
      </c>
      <c r="Z72">
        <f t="shared" si="56"/>
        <v>18</v>
      </c>
      <c r="AA72">
        <f t="shared" si="56"/>
        <v>19</v>
      </c>
      <c r="AB72">
        <f t="shared" si="56"/>
        <v>20</v>
      </c>
      <c r="AC72">
        <f t="shared" si="56"/>
        <v>21</v>
      </c>
      <c r="AD72">
        <f t="shared" si="56"/>
        <v>22</v>
      </c>
      <c r="AE72">
        <f t="shared" si="56"/>
        <v>23</v>
      </c>
      <c r="AF72">
        <f t="shared" si="56"/>
        <v>24</v>
      </c>
    </row>
    <row r="73" spans="1:32" x14ac:dyDescent="0.25">
      <c r="A73" s="22"/>
      <c r="B73" s="21"/>
      <c r="C73" s="21" t="s">
        <v>103</v>
      </c>
      <c r="D73" s="22"/>
      <c r="E73" s="22"/>
      <c r="F73" s="22"/>
      <c r="G73" s="68">
        <f>R69-G72</f>
        <v>0</v>
      </c>
      <c r="H73" s="178">
        <f t="shared" ref="H73:R73" si="57">G73-H72</f>
        <v>0</v>
      </c>
      <c r="I73" s="178">
        <f t="shared" si="57"/>
        <v>0</v>
      </c>
      <c r="J73" s="178">
        <f t="shared" si="57"/>
        <v>0</v>
      </c>
      <c r="K73" s="178">
        <f t="shared" si="57"/>
        <v>0</v>
      </c>
      <c r="L73" s="178">
        <f t="shared" si="57"/>
        <v>0</v>
      </c>
      <c r="M73" s="178">
        <f t="shared" si="57"/>
        <v>0</v>
      </c>
      <c r="N73" s="178">
        <f t="shared" si="57"/>
        <v>0</v>
      </c>
      <c r="O73" s="178">
        <f t="shared" si="57"/>
        <v>0</v>
      </c>
      <c r="P73" s="178">
        <f t="shared" si="57"/>
        <v>0</v>
      </c>
      <c r="Q73" s="178">
        <f t="shared" si="57"/>
        <v>0</v>
      </c>
      <c r="R73" s="178">
        <f t="shared" si="57"/>
        <v>0</v>
      </c>
      <c r="S73" s="22"/>
    </row>
    <row r="74" spans="1:32" x14ac:dyDescent="0.25">
      <c r="A74" s="22"/>
      <c r="B74" s="21" t="s">
        <v>44</v>
      </c>
      <c r="C74" s="21"/>
      <c r="D74" s="22"/>
      <c r="E74" s="22"/>
      <c r="F74" s="22"/>
      <c r="G74" s="22"/>
      <c r="H74" s="22"/>
      <c r="I74" s="22"/>
      <c r="J74" s="22"/>
      <c r="K74" s="22"/>
      <c r="L74" s="22"/>
      <c r="M74" s="22"/>
      <c r="N74" s="22"/>
      <c r="O74" s="22"/>
      <c r="P74" s="22"/>
      <c r="Q74" s="22"/>
      <c r="R74" s="22"/>
      <c r="S74" s="22"/>
    </row>
    <row r="75" spans="1:32" x14ac:dyDescent="0.25">
      <c r="A75" s="22"/>
      <c r="B75" s="21"/>
      <c r="C75" s="21" t="s">
        <v>91</v>
      </c>
      <c r="D75" s="22"/>
      <c r="E75" s="22"/>
      <c r="F75" s="22"/>
      <c r="G75" s="29">
        <f t="shared" ref="G75:R75" si="58">IF($E$63&gt;(U75-1),ABS(IPMT($E$62/12,U75,$E$63,$E$61)),0)</f>
        <v>0</v>
      </c>
      <c r="H75" s="29">
        <f t="shared" si="58"/>
        <v>0</v>
      </c>
      <c r="I75" s="29">
        <f t="shared" si="58"/>
        <v>0</v>
      </c>
      <c r="J75" s="29">
        <f t="shared" si="58"/>
        <v>0</v>
      </c>
      <c r="K75" s="29">
        <f t="shared" si="58"/>
        <v>0</v>
      </c>
      <c r="L75" s="29">
        <f t="shared" si="58"/>
        <v>0</v>
      </c>
      <c r="M75" s="29">
        <f t="shared" si="58"/>
        <v>0</v>
      </c>
      <c r="N75" s="29">
        <f t="shared" si="58"/>
        <v>0</v>
      </c>
      <c r="O75" s="29">
        <f t="shared" si="58"/>
        <v>0</v>
      </c>
      <c r="P75" s="29">
        <f t="shared" si="58"/>
        <v>0</v>
      </c>
      <c r="Q75" s="29">
        <f t="shared" si="58"/>
        <v>0</v>
      </c>
      <c r="R75" s="29">
        <f t="shared" si="58"/>
        <v>0</v>
      </c>
      <c r="S75" s="29">
        <f>SUM(G75:R75)</f>
        <v>0</v>
      </c>
      <c r="U75">
        <v>25</v>
      </c>
      <c r="V75">
        <f t="shared" ref="V75:AF75" si="59">U75+1</f>
        <v>26</v>
      </c>
      <c r="W75">
        <f t="shared" si="59"/>
        <v>27</v>
      </c>
      <c r="X75">
        <f t="shared" si="59"/>
        <v>28</v>
      </c>
      <c r="Y75">
        <f t="shared" si="59"/>
        <v>29</v>
      </c>
      <c r="Z75">
        <f t="shared" si="59"/>
        <v>30</v>
      </c>
      <c r="AA75">
        <f t="shared" si="59"/>
        <v>31</v>
      </c>
      <c r="AB75">
        <f t="shared" si="59"/>
        <v>32</v>
      </c>
      <c r="AC75">
        <f t="shared" si="59"/>
        <v>33</v>
      </c>
      <c r="AD75">
        <f t="shared" si="59"/>
        <v>34</v>
      </c>
      <c r="AE75">
        <f t="shared" si="59"/>
        <v>35</v>
      </c>
      <c r="AF75">
        <f t="shared" si="59"/>
        <v>36</v>
      </c>
    </row>
    <row r="76" spans="1:32" x14ac:dyDescent="0.25">
      <c r="A76" s="22"/>
      <c r="B76" s="21"/>
      <c r="C76" s="21" t="s">
        <v>101</v>
      </c>
      <c r="D76" s="22"/>
      <c r="E76" s="22"/>
      <c r="F76" s="22"/>
      <c r="G76" s="29">
        <f t="shared" ref="G76:R76" si="60">IF($E$63&gt;(U76-1),ABS(PPMT($E$62/12,U76,$E$63,$E$61)),0)</f>
        <v>0</v>
      </c>
      <c r="H76" s="29">
        <f t="shared" si="60"/>
        <v>0</v>
      </c>
      <c r="I76" s="29">
        <f t="shared" si="60"/>
        <v>0</v>
      </c>
      <c r="J76" s="29">
        <f t="shared" si="60"/>
        <v>0</v>
      </c>
      <c r="K76" s="29">
        <f t="shared" si="60"/>
        <v>0</v>
      </c>
      <c r="L76" s="29">
        <f t="shared" si="60"/>
        <v>0</v>
      </c>
      <c r="M76" s="29">
        <f t="shared" si="60"/>
        <v>0</v>
      </c>
      <c r="N76" s="29">
        <f t="shared" si="60"/>
        <v>0</v>
      </c>
      <c r="O76" s="29">
        <f t="shared" si="60"/>
        <v>0</v>
      </c>
      <c r="P76" s="29">
        <f t="shared" si="60"/>
        <v>0</v>
      </c>
      <c r="Q76" s="29">
        <f t="shared" si="60"/>
        <v>0</v>
      </c>
      <c r="R76" s="29">
        <f t="shared" si="60"/>
        <v>0</v>
      </c>
      <c r="S76" s="29">
        <f>SUM(G76:R76)</f>
        <v>0</v>
      </c>
      <c r="U76">
        <v>25</v>
      </c>
      <c r="V76">
        <f t="shared" ref="V76:AF76" si="61">U76+1</f>
        <v>26</v>
      </c>
      <c r="W76">
        <f t="shared" si="61"/>
        <v>27</v>
      </c>
      <c r="X76">
        <f t="shared" si="61"/>
        <v>28</v>
      </c>
      <c r="Y76">
        <f t="shared" si="61"/>
        <v>29</v>
      </c>
      <c r="Z76">
        <f t="shared" si="61"/>
        <v>30</v>
      </c>
      <c r="AA76">
        <f t="shared" si="61"/>
        <v>31</v>
      </c>
      <c r="AB76">
        <f t="shared" si="61"/>
        <v>32</v>
      </c>
      <c r="AC76">
        <f t="shared" si="61"/>
        <v>33</v>
      </c>
      <c r="AD76">
        <f t="shared" si="61"/>
        <v>34</v>
      </c>
      <c r="AE76">
        <f t="shared" si="61"/>
        <v>35</v>
      </c>
      <c r="AF76">
        <f t="shared" si="61"/>
        <v>36</v>
      </c>
    </row>
    <row r="77" spans="1:32" x14ac:dyDescent="0.25">
      <c r="A77" s="22"/>
      <c r="B77" s="21"/>
      <c r="C77" s="21" t="s">
        <v>103</v>
      </c>
      <c r="D77" s="22"/>
      <c r="E77" s="22"/>
      <c r="F77" s="22"/>
      <c r="G77" s="68">
        <f>R73-G76</f>
        <v>0</v>
      </c>
      <c r="H77" s="68">
        <f t="shared" ref="H77:R77" si="62">G77-H76</f>
        <v>0</v>
      </c>
      <c r="I77" s="68">
        <f t="shared" si="62"/>
        <v>0</v>
      </c>
      <c r="J77" s="68">
        <f t="shared" si="62"/>
        <v>0</v>
      </c>
      <c r="K77" s="68">
        <f t="shared" si="62"/>
        <v>0</v>
      </c>
      <c r="L77" s="68">
        <f t="shared" si="62"/>
        <v>0</v>
      </c>
      <c r="M77" s="68">
        <f t="shared" si="62"/>
        <v>0</v>
      </c>
      <c r="N77" s="68">
        <f t="shared" si="62"/>
        <v>0</v>
      </c>
      <c r="O77" s="68">
        <f t="shared" si="62"/>
        <v>0</v>
      </c>
      <c r="P77" s="68">
        <f t="shared" si="62"/>
        <v>0</v>
      </c>
      <c r="Q77" s="68">
        <f t="shared" si="62"/>
        <v>0</v>
      </c>
      <c r="R77" s="68">
        <f t="shared" si="62"/>
        <v>0</v>
      </c>
      <c r="S77" s="22"/>
    </row>
    <row r="78" spans="1:32" x14ac:dyDescent="0.25">
      <c r="A78" s="22"/>
      <c r="B78" s="1" t="s">
        <v>289</v>
      </c>
      <c r="C78" s="21"/>
      <c r="D78" s="22"/>
      <c r="E78" s="22"/>
      <c r="F78" s="22"/>
      <c r="G78" s="68"/>
      <c r="H78" s="68"/>
      <c r="I78" s="68"/>
      <c r="J78" s="68"/>
      <c r="K78" s="68"/>
      <c r="L78" s="68"/>
      <c r="M78" s="68"/>
      <c r="N78" s="68"/>
      <c r="O78" s="68"/>
      <c r="P78" s="68"/>
      <c r="Q78" s="68"/>
      <c r="R78" s="68"/>
      <c r="S78" s="22"/>
    </row>
    <row r="79" spans="1:32" x14ac:dyDescent="0.25">
      <c r="A79" s="22"/>
      <c r="B79" s="21"/>
      <c r="C79" s="21" t="s">
        <v>91</v>
      </c>
      <c r="D79" s="22"/>
      <c r="E79" s="22"/>
      <c r="F79" s="22"/>
      <c r="G79" s="29">
        <f t="shared" ref="G79:R79" si="63">IF($E$63&gt;(U79-1),ABS(IPMT($E$62/12,U79,$E$63,$E$61)),0)</f>
        <v>0</v>
      </c>
      <c r="H79" s="29">
        <f t="shared" si="63"/>
        <v>0</v>
      </c>
      <c r="I79" s="29">
        <f t="shared" si="63"/>
        <v>0</v>
      </c>
      <c r="J79" s="29">
        <f t="shared" si="63"/>
        <v>0</v>
      </c>
      <c r="K79" s="29">
        <f t="shared" si="63"/>
        <v>0</v>
      </c>
      <c r="L79" s="29">
        <f t="shared" si="63"/>
        <v>0</v>
      </c>
      <c r="M79" s="29">
        <f t="shared" si="63"/>
        <v>0</v>
      </c>
      <c r="N79" s="29">
        <f t="shared" si="63"/>
        <v>0</v>
      </c>
      <c r="O79" s="29">
        <f t="shared" si="63"/>
        <v>0</v>
      </c>
      <c r="P79" s="29">
        <f t="shared" si="63"/>
        <v>0</v>
      </c>
      <c r="Q79" s="29">
        <f t="shared" si="63"/>
        <v>0</v>
      </c>
      <c r="R79" s="29">
        <f t="shared" si="63"/>
        <v>0</v>
      </c>
      <c r="S79" s="29">
        <f>SUM(G79:R79)</f>
        <v>0</v>
      </c>
      <c r="U79">
        <v>37</v>
      </c>
      <c r="V79">
        <f>U79+1</f>
        <v>38</v>
      </c>
      <c r="W79">
        <f t="shared" ref="W79:AF79" si="64">V79+1</f>
        <v>39</v>
      </c>
      <c r="X79">
        <f t="shared" si="64"/>
        <v>40</v>
      </c>
      <c r="Y79">
        <f t="shared" si="64"/>
        <v>41</v>
      </c>
      <c r="Z79">
        <f t="shared" si="64"/>
        <v>42</v>
      </c>
      <c r="AA79">
        <f t="shared" si="64"/>
        <v>43</v>
      </c>
      <c r="AB79">
        <f t="shared" si="64"/>
        <v>44</v>
      </c>
      <c r="AC79">
        <f t="shared" si="64"/>
        <v>45</v>
      </c>
      <c r="AD79">
        <f t="shared" si="64"/>
        <v>46</v>
      </c>
      <c r="AE79">
        <f t="shared" si="64"/>
        <v>47</v>
      </c>
      <c r="AF79">
        <f t="shared" si="64"/>
        <v>48</v>
      </c>
    </row>
    <row r="80" spans="1:32" x14ac:dyDescent="0.25">
      <c r="A80" s="22"/>
      <c r="B80" s="21"/>
      <c r="C80" s="21" t="s">
        <v>101</v>
      </c>
      <c r="D80" s="22"/>
      <c r="E80" s="22"/>
      <c r="F80" s="22"/>
      <c r="G80" s="29">
        <f t="shared" ref="G80:R80" si="65">IF($E$63&gt;(U80-1),ABS(PPMT($E$62/12,U80,$E$63,$E$61)),0)</f>
        <v>0</v>
      </c>
      <c r="H80" s="29">
        <f t="shared" si="65"/>
        <v>0</v>
      </c>
      <c r="I80" s="29">
        <f t="shared" si="65"/>
        <v>0</v>
      </c>
      <c r="J80" s="29">
        <f t="shared" si="65"/>
        <v>0</v>
      </c>
      <c r="K80" s="29">
        <f t="shared" si="65"/>
        <v>0</v>
      </c>
      <c r="L80" s="29">
        <f t="shared" si="65"/>
        <v>0</v>
      </c>
      <c r="M80" s="29">
        <f t="shared" si="65"/>
        <v>0</v>
      </c>
      <c r="N80" s="29">
        <f t="shared" si="65"/>
        <v>0</v>
      </c>
      <c r="O80" s="29">
        <f t="shared" si="65"/>
        <v>0</v>
      </c>
      <c r="P80" s="29">
        <f t="shared" si="65"/>
        <v>0</v>
      </c>
      <c r="Q80" s="29">
        <f t="shared" si="65"/>
        <v>0</v>
      </c>
      <c r="R80" s="29">
        <f t="shared" si="65"/>
        <v>0</v>
      </c>
      <c r="S80" s="29">
        <f>SUM(G80:R80)</f>
        <v>0</v>
      </c>
      <c r="U80">
        <v>37</v>
      </c>
      <c r="V80">
        <f>U80+1</f>
        <v>38</v>
      </c>
      <c r="W80">
        <f t="shared" ref="W80:AF80" si="66">V80+1</f>
        <v>39</v>
      </c>
      <c r="X80">
        <f t="shared" si="66"/>
        <v>40</v>
      </c>
      <c r="Y80">
        <f t="shared" si="66"/>
        <v>41</v>
      </c>
      <c r="Z80">
        <f t="shared" si="66"/>
        <v>42</v>
      </c>
      <c r="AA80">
        <f t="shared" si="66"/>
        <v>43</v>
      </c>
      <c r="AB80">
        <f t="shared" si="66"/>
        <v>44</v>
      </c>
      <c r="AC80">
        <f t="shared" si="66"/>
        <v>45</v>
      </c>
      <c r="AD80">
        <f t="shared" si="66"/>
        <v>46</v>
      </c>
      <c r="AE80">
        <f t="shared" si="66"/>
        <v>47</v>
      </c>
      <c r="AF80">
        <f t="shared" si="66"/>
        <v>48</v>
      </c>
    </row>
    <row r="81" spans="1:32" x14ac:dyDescent="0.25">
      <c r="A81" s="22"/>
      <c r="B81" s="21"/>
      <c r="C81" s="21" t="s">
        <v>103</v>
      </c>
      <c r="D81" s="22"/>
      <c r="E81" s="22"/>
      <c r="F81" s="22"/>
      <c r="G81" s="68">
        <f>R77-G80</f>
        <v>0</v>
      </c>
      <c r="H81" s="68">
        <f t="shared" ref="H81:R81" si="67">G81-H80</f>
        <v>0</v>
      </c>
      <c r="I81" s="68">
        <f t="shared" si="67"/>
        <v>0</v>
      </c>
      <c r="J81" s="68">
        <f t="shared" si="67"/>
        <v>0</v>
      </c>
      <c r="K81" s="68">
        <f t="shared" si="67"/>
        <v>0</v>
      </c>
      <c r="L81" s="68">
        <f t="shared" si="67"/>
        <v>0</v>
      </c>
      <c r="M81" s="68">
        <f t="shared" si="67"/>
        <v>0</v>
      </c>
      <c r="N81" s="68">
        <f t="shared" si="67"/>
        <v>0</v>
      </c>
      <c r="O81" s="68">
        <f t="shared" si="67"/>
        <v>0</v>
      </c>
      <c r="P81" s="68">
        <f t="shared" si="67"/>
        <v>0</v>
      </c>
      <c r="Q81" s="68">
        <f t="shared" si="67"/>
        <v>0</v>
      </c>
      <c r="R81" s="68">
        <f t="shared" si="67"/>
        <v>0</v>
      </c>
      <c r="S81" s="22"/>
    </row>
    <row r="82" spans="1:32" x14ac:dyDescent="0.25">
      <c r="A82" s="22"/>
      <c r="B82" s="1" t="s">
        <v>290</v>
      </c>
      <c r="C82" s="21"/>
      <c r="D82" s="22"/>
      <c r="E82" s="22"/>
      <c r="F82" s="22"/>
      <c r="G82" s="68"/>
      <c r="H82" s="68"/>
      <c r="I82" s="68"/>
      <c r="J82" s="68"/>
      <c r="K82" s="68"/>
      <c r="L82" s="68"/>
      <c r="M82" s="68"/>
      <c r="N82" s="68"/>
      <c r="O82" s="68"/>
      <c r="P82" s="68"/>
      <c r="Q82" s="68"/>
      <c r="R82" s="68"/>
      <c r="S82" s="22"/>
    </row>
    <row r="83" spans="1:32" x14ac:dyDescent="0.25">
      <c r="A83" s="22"/>
      <c r="B83" s="21"/>
      <c r="C83" s="21" t="s">
        <v>91</v>
      </c>
      <c r="D83" s="22"/>
      <c r="E83" s="22"/>
      <c r="F83" s="22"/>
      <c r="G83" s="29">
        <f>IF($E63&gt;(U83-1),ABS(IPMT($E62/12,U83,$E63,$E61)),0)</f>
        <v>0</v>
      </c>
      <c r="H83" s="29">
        <f t="shared" ref="H83:R83" si="68">IF($E$63&gt;(V83-1),ABS(IPMT($E$62/12,V83,$E$63,$E$61)),0)</f>
        <v>0</v>
      </c>
      <c r="I83" s="29">
        <f t="shared" si="68"/>
        <v>0</v>
      </c>
      <c r="J83" s="29">
        <f t="shared" si="68"/>
        <v>0</v>
      </c>
      <c r="K83" s="29">
        <f t="shared" si="68"/>
        <v>0</v>
      </c>
      <c r="L83" s="29">
        <f t="shared" si="68"/>
        <v>0</v>
      </c>
      <c r="M83" s="29">
        <f t="shared" si="68"/>
        <v>0</v>
      </c>
      <c r="N83" s="29">
        <f t="shared" si="68"/>
        <v>0</v>
      </c>
      <c r="O83" s="29">
        <f t="shared" si="68"/>
        <v>0</v>
      </c>
      <c r="P83" s="29">
        <f t="shared" si="68"/>
        <v>0</v>
      </c>
      <c r="Q83" s="29">
        <f t="shared" si="68"/>
        <v>0</v>
      </c>
      <c r="R83" s="29">
        <f t="shared" si="68"/>
        <v>0</v>
      </c>
      <c r="S83" s="29">
        <f>SUM(G83:R83)</f>
        <v>0</v>
      </c>
      <c r="U83">
        <v>49</v>
      </c>
      <c r="V83">
        <f>U83+1</f>
        <v>50</v>
      </c>
      <c r="W83">
        <f t="shared" ref="W83:AF83" si="69">V83+1</f>
        <v>51</v>
      </c>
      <c r="X83">
        <f t="shared" si="69"/>
        <v>52</v>
      </c>
      <c r="Y83">
        <f t="shared" si="69"/>
        <v>53</v>
      </c>
      <c r="Z83">
        <f t="shared" si="69"/>
        <v>54</v>
      </c>
      <c r="AA83">
        <f t="shared" si="69"/>
        <v>55</v>
      </c>
      <c r="AB83">
        <f t="shared" si="69"/>
        <v>56</v>
      </c>
      <c r="AC83">
        <f t="shared" si="69"/>
        <v>57</v>
      </c>
      <c r="AD83">
        <f t="shared" si="69"/>
        <v>58</v>
      </c>
      <c r="AE83">
        <f t="shared" si="69"/>
        <v>59</v>
      </c>
      <c r="AF83">
        <f t="shared" si="69"/>
        <v>60</v>
      </c>
    </row>
    <row r="84" spans="1:32" x14ac:dyDescent="0.25">
      <c r="A84" s="22"/>
      <c r="B84" s="21"/>
      <c r="C84" s="21" t="s">
        <v>101</v>
      </c>
      <c r="D84" s="22"/>
      <c r="E84" s="22"/>
      <c r="F84" s="22"/>
      <c r="G84" s="29">
        <f>IF($E63&gt;(U84-1),ABS(PPMT($E62/12,U84,$E63,$E61)),0)</f>
        <v>0</v>
      </c>
      <c r="H84" s="29">
        <f t="shared" ref="H84:R84" si="70">IF($E$63&gt;(V84-1),ABS(PPMT($E$62/12,V84,$E$63,$E$61)),0)</f>
        <v>0</v>
      </c>
      <c r="I84" s="29">
        <f t="shared" si="70"/>
        <v>0</v>
      </c>
      <c r="J84" s="29">
        <f t="shared" si="70"/>
        <v>0</v>
      </c>
      <c r="K84" s="29">
        <f t="shared" si="70"/>
        <v>0</v>
      </c>
      <c r="L84" s="29">
        <f t="shared" si="70"/>
        <v>0</v>
      </c>
      <c r="M84" s="29">
        <f t="shared" si="70"/>
        <v>0</v>
      </c>
      <c r="N84" s="29">
        <f t="shared" si="70"/>
        <v>0</v>
      </c>
      <c r="O84" s="29">
        <f t="shared" si="70"/>
        <v>0</v>
      </c>
      <c r="P84" s="29">
        <f t="shared" si="70"/>
        <v>0</v>
      </c>
      <c r="Q84" s="29">
        <f t="shared" si="70"/>
        <v>0</v>
      </c>
      <c r="R84" s="29">
        <f t="shared" si="70"/>
        <v>0</v>
      </c>
      <c r="S84" s="29">
        <f>SUM(G84:R84)</f>
        <v>0</v>
      </c>
      <c r="U84">
        <v>49</v>
      </c>
      <c r="V84">
        <f>U84+1</f>
        <v>50</v>
      </c>
      <c r="W84">
        <f t="shared" ref="W84:AF84" si="71">V84+1</f>
        <v>51</v>
      </c>
      <c r="X84">
        <f t="shared" si="71"/>
        <v>52</v>
      </c>
      <c r="Y84">
        <f t="shared" si="71"/>
        <v>53</v>
      </c>
      <c r="Z84">
        <f t="shared" si="71"/>
        <v>54</v>
      </c>
      <c r="AA84">
        <f t="shared" si="71"/>
        <v>55</v>
      </c>
      <c r="AB84">
        <f t="shared" si="71"/>
        <v>56</v>
      </c>
      <c r="AC84">
        <f t="shared" si="71"/>
        <v>57</v>
      </c>
      <c r="AD84">
        <f t="shared" si="71"/>
        <v>58</v>
      </c>
      <c r="AE84">
        <f t="shared" si="71"/>
        <v>59</v>
      </c>
      <c r="AF84">
        <f t="shared" si="71"/>
        <v>60</v>
      </c>
    </row>
    <row r="85" spans="1:32" x14ac:dyDescent="0.25">
      <c r="B85" s="21"/>
      <c r="C85" s="21" t="s">
        <v>103</v>
      </c>
      <c r="D85" s="22"/>
      <c r="E85" s="22"/>
      <c r="F85" s="22"/>
      <c r="G85" s="68">
        <f>R81-G84</f>
        <v>0</v>
      </c>
      <c r="H85" s="68">
        <f t="shared" ref="H85:R85" si="72">G85-H84</f>
        <v>0</v>
      </c>
      <c r="I85" s="68">
        <f t="shared" si="72"/>
        <v>0</v>
      </c>
      <c r="J85" s="68">
        <f t="shared" si="72"/>
        <v>0</v>
      </c>
      <c r="K85" s="68">
        <f t="shared" si="72"/>
        <v>0</v>
      </c>
      <c r="L85" s="68">
        <f t="shared" si="72"/>
        <v>0</v>
      </c>
      <c r="M85" s="68">
        <f t="shared" si="72"/>
        <v>0</v>
      </c>
      <c r="N85" s="68">
        <f t="shared" si="72"/>
        <v>0</v>
      </c>
      <c r="O85" s="68">
        <f t="shared" si="72"/>
        <v>0</v>
      </c>
      <c r="P85" s="68">
        <f t="shared" si="72"/>
        <v>0</v>
      </c>
      <c r="Q85" s="68">
        <f t="shared" si="72"/>
        <v>0</v>
      </c>
      <c r="R85" s="68">
        <f t="shared" si="72"/>
        <v>0</v>
      </c>
      <c r="S85" s="22"/>
    </row>
    <row r="87" spans="1:32" x14ac:dyDescent="0.25">
      <c r="A87" s="21" t="str">
        <f>'1. Required Start-Up Funds'!C44</f>
        <v>CEI, FAME, etc.</v>
      </c>
      <c r="B87" s="21"/>
      <c r="C87" s="21"/>
      <c r="D87" s="22"/>
      <c r="E87" s="22"/>
      <c r="F87" s="22"/>
      <c r="G87" s="22"/>
      <c r="H87" s="22"/>
      <c r="I87" s="22"/>
      <c r="J87" s="22"/>
      <c r="K87" s="22"/>
      <c r="L87" s="22"/>
      <c r="M87" s="22"/>
      <c r="N87" s="22"/>
      <c r="O87" s="22"/>
      <c r="P87" s="22"/>
      <c r="Q87" s="22"/>
      <c r="R87" s="22"/>
      <c r="S87" s="22"/>
    </row>
    <row r="88" spans="1:32" x14ac:dyDescent="0.25">
      <c r="A88" s="22"/>
      <c r="B88" s="21" t="s">
        <v>96</v>
      </c>
      <c r="C88" s="21"/>
      <c r="D88" s="22"/>
      <c r="E88" s="99">
        <f>'1. Required Start-Up Funds'!G44</f>
        <v>0</v>
      </c>
      <c r="F88" s="22"/>
      <c r="G88" s="22"/>
      <c r="H88" s="22"/>
      <c r="I88" s="22"/>
      <c r="J88" s="22"/>
      <c r="K88" s="22"/>
      <c r="L88" s="22"/>
      <c r="M88" s="22"/>
      <c r="N88" s="22"/>
      <c r="O88" s="22"/>
      <c r="P88" s="22"/>
      <c r="Q88" s="22"/>
      <c r="R88" s="22"/>
      <c r="S88" s="22"/>
    </row>
    <row r="89" spans="1:32" x14ac:dyDescent="0.25">
      <c r="A89" s="22"/>
      <c r="B89" s="21" t="s">
        <v>98</v>
      </c>
      <c r="C89" s="21"/>
      <c r="D89" s="22"/>
      <c r="E89" s="35">
        <f>'1. Required Start-Up Funds'!H44</f>
        <v>0.06</v>
      </c>
      <c r="F89" s="22"/>
      <c r="G89" s="22"/>
      <c r="H89" s="22"/>
      <c r="I89" s="22"/>
      <c r="J89" s="22"/>
      <c r="K89" s="22"/>
      <c r="L89" s="22"/>
      <c r="M89" s="22"/>
      <c r="N89" s="22"/>
      <c r="O89" s="22"/>
      <c r="P89" s="22"/>
      <c r="Q89" s="22"/>
      <c r="R89" s="22"/>
      <c r="S89" s="22"/>
    </row>
    <row r="90" spans="1:32" x14ac:dyDescent="0.25">
      <c r="A90" s="22"/>
      <c r="B90" s="21" t="s">
        <v>99</v>
      </c>
      <c r="C90" s="21"/>
      <c r="D90" s="22"/>
      <c r="E90" s="30">
        <f>'1. Required Start-Up Funds'!I44</f>
        <v>48</v>
      </c>
      <c r="F90" s="22"/>
      <c r="G90" s="22"/>
      <c r="H90" s="22"/>
      <c r="I90" s="22"/>
      <c r="J90" s="22"/>
      <c r="K90" s="22"/>
      <c r="L90" s="22"/>
      <c r="M90" s="22"/>
      <c r="N90" s="22"/>
      <c r="O90" s="22"/>
      <c r="P90" s="22"/>
      <c r="Q90" s="22"/>
      <c r="R90" s="22"/>
      <c r="S90" s="22"/>
    </row>
    <row r="91" spans="1:32" x14ac:dyDescent="0.25">
      <c r="A91" s="22"/>
      <c r="B91" s="21" t="s">
        <v>102</v>
      </c>
      <c r="C91" s="21"/>
      <c r="D91" s="22"/>
      <c r="E91" s="33">
        <f>ABS(PMT(E89/12,E90,E88))</f>
        <v>0</v>
      </c>
      <c r="F91" s="22"/>
      <c r="G91" s="22"/>
      <c r="H91" s="22"/>
      <c r="I91" s="22"/>
      <c r="J91" s="22"/>
      <c r="K91" s="22"/>
      <c r="L91" s="22"/>
      <c r="M91" s="22"/>
      <c r="N91" s="22"/>
      <c r="O91" s="22"/>
      <c r="P91" s="22"/>
      <c r="Q91" s="22"/>
      <c r="R91" s="22"/>
      <c r="S91" s="22"/>
      <c r="U91" s="176">
        <f>E91*12</f>
        <v>0</v>
      </c>
    </row>
    <row r="92" spans="1:32" x14ac:dyDescent="0.25">
      <c r="A92" s="22"/>
      <c r="B92" s="21"/>
      <c r="C92" s="21"/>
      <c r="D92" s="22"/>
      <c r="E92" s="22"/>
      <c r="F92" s="22"/>
      <c r="G92" s="22"/>
      <c r="H92" s="22"/>
      <c r="I92" s="22"/>
      <c r="J92" s="22"/>
      <c r="K92" s="22"/>
      <c r="L92" s="22"/>
      <c r="M92" s="22"/>
      <c r="N92" s="22"/>
      <c r="O92" s="22"/>
      <c r="P92" s="22"/>
      <c r="Q92" s="22"/>
      <c r="R92" s="22"/>
      <c r="S92" s="22"/>
    </row>
    <row r="93" spans="1:32" x14ac:dyDescent="0.25">
      <c r="A93" s="22"/>
      <c r="B93" s="21" t="s">
        <v>43</v>
      </c>
      <c r="C93" s="21"/>
      <c r="D93" s="22"/>
      <c r="E93" s="22"/>
      <c r="F93" s="22"/>
      <c r="G93" s="22"/>
      <c r="H93" s="22"/>
      <c r="I93" s="22"/>
      <c r="J93" s="22"/>
      <c r="K93" s="22"/>
      <c r="L93" s="22"/>
      <c r="M93" s="22"/>
      <c r="N93" s="22"/>
      <c r="O93" s="22"/>
      <c r="P93" s="22"/>
      <c r="Q93" s="22"/>
      <c r="R93" s="22"/>
      <c r="S93" s="22"/>
    </row>
    <row r="94" spans="1:32" x14ac:dyDescent="0.25">
      <c r="A94" s="22"/>
      <c r="B94" s="21"/>
      <c r="C94" s="21" t="s">
        <v>91</v>
      </c>
      <c r="D94" s="22"/>
      <c r="E94" s="22"/>
      <c r="F94" s="22"/>
      <c r="G94" s="29">
        <f t="shared" ref="G94:R94" si="73">IF($E$90&gt;(U94-1),ABS(IPMT($E$89/12,U94,$E$90,$E$88)),0)</f>
        <v>0</v>
      </c>
      <c r="H94" s="29">
        <f t="shared" si="73"/>
        <v>0</v>
      </c>
      <c r="I94" s="29">
        <f t="shared" si="73"/>
        <v>0</v>
      </c>
      <c r="J94" s="29">
        <f t="shared" si="73"/>
        <v>0</v>
      </c>
      <c r="K94" s="29">
        <f t="shared" si="73"/>
        <v>0</v>
      </c>
      <c r="L94" s="29">
        <f t="shared" si="73"/>
        <v>0</v>
      </c>
      <c r="M94" s="29">
        <f t="shared" si="73"/>
        <v>0</v>
      </c>
      <c r="N94" s="29">
        <f t="shared" si="73"/>
        <v>0</v>
      </c>
      <c r="O94" s="29">
        <f t="shared" si="73"/>
        <v>0</v>
      </c>
      <c r="P94" s="29">
        <f t="shared" si="73"/>
        <v>0</v>
      </c>
      <c r="Q94" s="29">
        <f t="shared" si="73"/>
        <v>0</v>
      </c>
      <c r="R94" s="29">
        <f t="shared" si="73"/>
        <v>0</v>
      </c>
      <c r="S94" s="29">
        <f>SUM(G94:R94)</f>
        <v>0</v>
      </c>
      <c r="U94">
        <v>1</v>
      </c>
      <c r="V94">
        <f t="shared" ref="V94:AF94" si="74">U94+1</f>
        <v>2</v>
      </c>
      <c r="W94">
        <f t="shared" si="74"/>
        <v>3</v>
      </c>
      <c r="X94">
        <f t="shared" si="74"/>
        <v>4</v>
      </c>
      <c r="Y94">
        <f t="shared" si="74"/>
        <v>5</v>
      </c>
      <c r="Z94">
        <f t="shared" si="74"/>
        <v>6</v>
      </c>
      <c r="AA94">
        <f t="shared" si="74"/>
        <v>7</v>
      </c>
      <c r="AB94">
        <f t="shared" si="74"/>
        <v>8</v>
      </c>
      <c r="AC94">
        <f t="shared" si="74"/>
        <v>9</v>
      </c>
      <c r="AD94">
        <f t="shared" si="74"/>
        <v>10</v>
      </c>
      <c r="AE94">
        <f t="shared" si="74"/>
        <v>11</v>
      </c>
      <c r="AF94">
        <f t="shared" si="74"/>
        <v>12</v>
      </c>
    </row>
    <row r="95" spans="1:32" x14ac:dyDescent="0.25">
      <c r="A95" s="22"/>
      <c r="B95" s="21"/>
      <c r="C95" s="21" t="s">
        <v>101</v>
      </c>
      <c r="D95" s="22"/>
      <c r="E95" s="22"/>
      <c r="F95" s="22"/>
      <c r="G95" s="29">
        <f t="shared" ref="G95:R95" si="75">IF($E$90&gt;(U95-1),ABS(PPMT($E$89/12,U95,$E$90,$E$88)),0)</f>
        <v>0</v>
      </c>
      <c r="H95" s="29">
        <f t="shared" si="75"/>
        <v>0</v>
      </c>
      <c r="I95" s="29">
        <f t="shared" si="75"/>
        <v>0</v>
      </c>
      <c r="J95" s="29">
        <f t="shared" si="75"/>
        <v>0</v>
      </c>
      <c r="K95" s="29">
        <f t="shared" si="75"/>
        <v>0</v>
      </c>
      <c r="L95" s="29">
        <f t="shared" si="75"/>
        <v>0</v>
      </c>
      <c r="M95" s="29">
        <f t="shared" si="75"/>
        <v>0</v>
      </c>
      <c r="N95" s="29">
        <f t="shared" si="75"/>
        <v>0</v>
      </c>
      <c r="O95" s="29">
        <f t="shared" si="75"/>
        <v>0</v>
      </c>
      <c r="P95" s="29">
        <f t="shared" si="75"/>
        <v>0</v>
      </c>
      <c r="Q95" s="29">
        <f t="shared" si="75"/>
        <v>0</v>
      </c>
      <c r="R95" s="29">
        <f t="shared" si="75"/>
        <v>0</v>
      </c>
      <c r="S95" s="29">
        <f>SUM(G95:R95)</f>
        <v>0</v>
      </c>
      <c r="U95">
        <v>1</v>
      </c>
      <c r="V95">
        <f t="shared" ref="V95:AF95" si="76">U95+1</f>
        <v>2</v>
      </c>
      <c r="W95">
        <f t="shared" si="76"/>
        <v>3</v>
      </c>
      <c r="X95">
        <f t="shared" si="76"/>
        <v>4</v>
      </c>
      <c r="Y95">
        <f t="shared" si="76"/>
        <v>5</v>
      </c>
      <c r="Z95">
        <f t="shared" si="76"/>
        <v>6</v>
      </c>
      <c r="AA95">
        <f t="shared" si="76"/>
        <v>7</v>
      </c>
      <c r="AB95">
        <f t="shared" si="76"/>
        <v>8</v>
      </c>
      <c r="AC95">
        <f t="shared" si="76"/>
        <v>9</v>
      </c>
      <c r="AD95">
        <f t="shared" si="76"/>
        <v>10</v>
      </c>
      <c r="AE95">
        <f t="shared" si="76"/>
        <v>11</v>
      </c>
      <c r="AF95">
        <f t="shared" si="76"/>
        <v>12</v>
      </c>
    </row>
    <row r="96" spans="1:32" x14ac:dyDescent="0.25">
      <c r="A96" s="22"/>
      <c r="B96" s="21"/>
      <c r="C96" s="21" t="s">
        <v>103</v>
      </c>
      <c r="D96" s="22"/>
      <c r="E96" s="22"/>
      <c r="F96" s="22"/>
      <c r="G96" s="29">
        <f>E88-G95</f>
        <v>0</v>
      </c>
      <c r="H96" s="68">
        <f t="shared" ref="H96:R96" si="77">G96-H95</f>
        <v>0</v>
      </c>
      <c r="I96" s="68">
        <f t="shared" si="77"/>
        <v>0</v>
      </c>
      <c r="J96" s="68">
        <f t="shared" si="77"/>
        <v>0</v>
      </c>
      <c r="K96" s="68">
        <f t="shared" si="77"/>
        <v>0</v>
      </c>
      <c r="L96" s="68">
        <f t="shared" si="77"/>
        <v>0</v>
      </c>
      <c r="M96" s="68">
        <f t="shared" si="77"/>
        <v>0</v>
      </c>
      <c r="N96" s="68">
        <f t="shared" si="77"/>
        <v>0</v>
      </c>
      <c r="O96" s="68">
        <f t="shared" si="77"/>
        <v>0</v>
      </c>
      <c r="P96" s="68">
        <f t="shared" si="77"/>
        <v>0</v>
      </c>
      <c r="Q96" s="68">
        <f t="shared" si="77"/>
        <v>0</v>
      </c>
      <c r="R96" s="68">
        <f t="shared" si="77"/>
        <v>0</v>
      </c>
      <c r="S96" s="68"/>
    </row>
    <row r="97" spans="1:32" x14ac:dyDescent="0.25">
      <c r="A97" s="22"/>
      <c r="B97" s="21" t="s">
        <v>53</v>
      </c>
      <c r="C97" s="21"/>
      <c r="D97" s="22"/>
      <c r="E97" s="22"/>
      <c r="F97" s="22"/>
      <c r="G97" s="22"/>
      <c r="H97" s="22"/>
      <c r="I97" s="22"/>
      <c r="J97" s="22"/>
      <c r="K97" s="22"/>
      <c r="L97" s="22"/>
      <c r="M97" s="22"/>
      <c r="N97" s="22"/>
      <c r="O97" s="22"/>
      <c r="P97" s="22"/>
      <c r="Q97" s="22"/>
      <c r="R97" s="22"/>
      <c r="S97" s="22"/>
    </row>
    <row r="98" spans="1:32" x14ac:dyDescent="0.25">
      <c r="A98" s="22"/>
      <c r="B98" s="21"/>
      <c r="C98" s="21" t="s">
        <v>91</v>
      </c>
      <c r="D98" s="22"/>
      <c r="E98" s="22"/>
      <c r="F98" s="22"/>
      <c r="G98" s="29">
        <f t="shared" ref="G98:R98" si="78">IF($E$90&gt;(U98-1),ABS(IPMT($E$89/12,U98,$E$90,$E$88)),0)</f>
        <v>0</v>
      </c>
      <c r="H98" s="29">
        <f t="shared" si="78"/>
        <v>0</v>
      </c>
      <c r="I98" s="29">
        <f t="shared" si="78"/>
        <v>0</v>
      </c>
      <c r="J98" s="29">
        <f t="shared" si="78"/>
        <v>0</v>
      </c>
      <c r="K98" s="29">
        <f t="shared" si="78"/>
        <v>0</v>
      </c>
      <c r="L98" s="29">
        <f t="shared" si="78"/>
        <v>0</v>
      </c>
      <c r="M98" s="29">
        <f t="shared" si="78"/>
        <v>0</v>
      </c>
      <c r="N98" s="29">
        <f t="shared" si="78"/>
        <v>0</v>
      </c>
      <c r="O98" s="29">
        <f t="shared" si="78"/>
        <v>0</v>
      </c>
      <c r="P98" s="29">
        <f t="shared" si="78"/>
        <v>0</v>
      </c>
      <c r="Q98" s="29">
        <f t="shared" si="78"/>
        <v>0</v>
      </c>
      <c r="R98" s="29">
        <f t="shared" si="78"/>
        <v>0</v>
      </c>
      <c r="S98" s="29">
        <f>SUM(G98:R98)</f>
        <v>0</v>
      </c>
      <c r="U98">
        <v>13</v>
      </c>
      <c r="V98">
        <f t="shared" ref="V98:AF98" si="79">U98+1</f>
        <v>14</v>
      </c>
      <c r="W98">
        <f t="shared" si="79"/>
        <v>15</v>
      </c>
      <c r="X98">
        <f t="shared" si="79"/>
        <v>16</v>
      </c>
      <c r="Y98">
        <f t="shared" si="79"/>
        <v>17</v>
      </c>
      <c r="Z98">
        <f t="shared" si="79"/>
        <v>18</v>
      </c>
      <c r="AA98">
        <f t="shared" si="79"/>
        <v>19</v>
      </c>
      <c r="AB98">
        <f t="shared" si="79"/>
        <v>20</v>
      </c>
      <c r="AC98">
        <f t="shared" si="79"/>
        <v>21</v>
      </c>
      <c r="AD98">
        <f t="shared" si="79"/>
        <v>22</v>
      </c>
      <c r="AE98">
        <f t="shared" si="79"/>
        <v>23</v>
      </c>
      <c r="AF98">
        <f t="shared" si="79"/>
        <v>24</v>
      </c>
    </row>
    <row r="99" spans="1:32" x14ac:dyDescent="0.25">
      <c r="A99" s="22"/>
      <c r="B99" s="21"/>
      <c r="C99" s="21" t="s">
        <v>101</v>
      </c>
      <c r="D99" s="22"/>
      <c r="E99" s="22"/>
      <c r="F99" s="22"/>
      <c r="G99" s="29">
        <f t="shared" ref="G99:R99" si="80">IF($E$90&gt;(U99-1),ABS(PPMT($E$89/12,U99,$E$90,$E$88)),0)</f>
        <v>0</v>
      </c>
      <c r="H99" s="29">
        <f t="shared" si="80"/>
        <v>0</v>
      </c>
      <c r="I99" s="29">
        <f t="shared" si="80"/>
        <v>0</v>
      </c>
      <c r="J99" s="29">
        <f t="shared" si="80"/>
        <v>0</v>
      </c>
      <c r="K99" s="29">
        <f t="shared" si="80"/>
        <v>0</v>
      </c>
      <c r="L99" s="29">
        <f t="shared" si="80"/>
        <v>0</v>
      </c>
      <c r="M99" s="29">
        <f t="shared" si="80"/>
        <v>0</v>
      </c>
      <c r="N99" s="29">
        <f t="shared" si="80"/>
        <v>0</v>
      </c>
      <c r="O99" s="29">
        <f t="shared" si="80"/>
        <v>0</v>
      </c>
      <c r="P99" s="29">
        <f t="shared" si="80"/>
        <v>0</v>
      </c>
      <c r="Q99" s="29">
        <f t="shared" si="80"/>
        <v>0</v>
      </c>
      <c r="R99" s="29">
        <f t="shared" si="80"/>
        <v>0</v>
      </c>
      <c r="S99" s="29">
        <f>SUM(G99:R99)</f>
        <v>0</v>
      </c>
      <c r="U99">
        <v>13</v>
      </c>
      <c r="V99">
        <f t="shared" ref="V99:AF99" si="81">U99+1</f>
        <v>14</v>
      </c>
      <c r="W99">
        <f t="shared" si="81"/>
        <v>15</v>
      </c>
      <c r="X99">
        <f t="shared" si="81"/>
        <v>16</v>
      </c>
      <c r="Y99">
        <f t="shared" si="81"/>
        <v>17</v>
      </c>
      <c r="Z99">
        <f t="shared" si="81"/>
        <v>18</v>
      </c>
      <c r="AA99">
        <f t="shared" si="81"/>
        <v>19</v>
      </c>
      <c r="AB99">
        <f t="shared" si="81"/>
        <v>20</v>
      </c>
      <c r="AC99">
        <f t="shared" si="81"/>
        <v>21</v>
      </c>
      <c r="AD99">
        <f t="shared" si="81"/>
        <v>22</v>
      </c>
      <c r="AE99">
        <f t="shared" si="81"/>
        <v>23</v>
      </c>
      <c r="AF99">
        <f t="shared" si="81"/>
        <v>24</v>
      </c>
    </row>
    <row r="100" spans="1:32" x14ac:dyDescent="0.25">
      <c r="A100" s="22"/>
      <c r="B100" s="21"/>
      <c r="C100" s="21" t="s">
        <v>103</v>
      </c>
      <c r="D100" s="22"/>
      <c r="E100" s="22"/>
      <c r="F100" s="22"/>
      <c r="G100" s="68">
        <f>R96-G99</f>
        <v>0</v>
      </c>
      <c r="H100" s="68">
        <f t="shared" ref="H100:R100" si="82">G100-H99</f>
        <v>0</v>
      </c>
      <c r="I100" s="68">
        <f t="shared" si="82"/>
        <v>0</v>
      </c>
      <c r="J100" s="68">
        <f t="shared" si="82"/>
        <v>0</v>
      </c>
      <c r="K100" s="68">
        <f t="shared" si="82"/>
        <v>0</v>
      </c>
      <c r="L100" s="68">
        <f t="shared" si="82"/>
        <v>0</v>
      </c>
      <c r="M100" s="68">
        <f t="shared" si="82"/>
        <v>0</v>
      </c>
      <c r="N100" s="68">
        <f t="shared" si="82"/>
        <v>0</v>
      </c>
      <c r="O100" s="68">
        <f t="shared" si="82"/>
        <v>0</v>
      </c>
      <c r="P100" s="68">
        <f t="shared" si="82"/>
        <v>0</v>
      </c>
      <c r="Q100" s="68">
        <f t="shared" si="82"/>
        <v>0</v>
      </c>
      <c r="R100" s="68">
        <f t="shared" si="82"/>
        <v>0</v>
      </c>
      <c r="S100" s="22"/>
    </row>
    <row r="101" spans="1:32" x14ac:dyDescent="0.25">
      <c r="A101" s="22"/>
      <c r="B101" s="21" t="s">
        <v>44</v>
      </c>
      <c r="C101" s="21"/>
      <c r="D101" s="22"/>
      <c r="E101" s="22"/>
      <c r="F101" s="22"/>
      <c r="G101" s="22"/>
      <c r="H101" s="22"/>
      <c r="I101" s="22"/>
      <c r="J101" s="22"/>
      <c r="K101" s="22"/>
      <c r="L101" s="22"/>
      <c r="M101" s="22"/>
      <c r="N101" s="22"/>
      <c r="O101" s="22"/>
      <c r="P101" s="22"/>
      <c r="Q101" s="22"/>
      <c r="R101" s="22"/>
      <c r="S101" s="22"/>
    </row>
    <row r="102" spans="1:32" x14ac:dyDescent="0.25">
      <c r="A102" s="22"/>
      <c r="B102" s="21"/>
      <c r="C102" s="21" t="s">
        <v>91</v>
      </c>
      <c r="D102" s="22"/>
      <c r="E102" s="22"/>
      <c r="F102" s="22"/>
      <c r="G102" s="29">
        <f t="shared" ref="G102:R102" si="83">IF($E$90&gt;(U102-1),ABS(IPMT($E$89/12,U102,$E$90,$E$88)),0)</f>
        <v>0</v>
      </c>
      <c r="H102" s="29">
        <f t="shared" si="83"/>
        <v>0</v>
      </c>
      <c r="I102" s="29">
        <f t="shared" si="83"/>
        <v>0</v>
      </c>
      <c r="J102" s="29">
        <f t="shared" si="83"/>
        <v>0</v>
      </c>
      <c r="K102" s="29">
        <f t="shared" si="83"/>
        <v>0</v>
      </c>
      <c r="L102" s="29">
        <f t="shared" si="83"/>
        <v>0</v>
      </c>
      <c r="M102" s="29">
        <f t="shared" si="83"/>
        <v>0</v>
      </c>
      <c r="N102" s="29">
        <f t="shared" si="83"/>
        <v>0</v>
      </c>
      <c r="O102" s="29">
        <f t="shared" si="83"/>
        <v>0</v>
      </c>
      <c r="P102" s="29">
        <f t="shared" si="83"/>
        <v>0</v>
      </c>
      <c r="Q102" s="29">
        <f t="shared" si="83"/>
        <v>0</v>
      </c>
      <c r="R102" s="29">
        <f t="shared" si="83"/>
        <v>0</v>
      </c>
      <c r="S102" s="29">
        <f>SUM(G102:R102)</f>
        <v>0</v>
      </c>
      <c r="U102">
        <v>25</v>
      </c>
      <c r="V102">
        <f t="shared" ref="V102:AF102" si="84">U102+1</f>
        <v>26</v>
      </c>
      <c r="W102">
        <f t="shared" si="84"/>
        <v>27</v>
      </c>
      <c r="X102">
        <f t="shared" si="84"/>
        <v>28</v>
      </c>
      <c r="Y102">
        <f t="shared" si="84"/>
        <v>29</v>
      </c>
      <c r="Z102">
        <f t="shared" si="84"/>
        <v>30</v>
      </c>
      <c r="AA102">
        <f t="shared" si="84"/>
        <v>31</v>
      </c>
      <c r="AB102">
        <f t="shared" si="84"/>
        <v>32</v>
      </c>
      <c r="AC102">
        <f t="shared" si="84"/>
        <v>33</v>
      </c>
      <c r="AD102">
        <f t="shared" si="84"/>
        <v>34</v>
      </c>
      <c r="AE102">
        <f t="shared" si="84"/>
        <v>35</v>
      </c>
      <c r="AF102">
        <f t="shared" si="84"/>
        <v>36</v>
      </c>
    </row>
    <row r="103" spans="1:32" x14ac:dyDescent="0.25">
      <c r="A103" s="22"/>
      <c r="B103" s="21"/>
      <c r="C103" s="21" t="s">
        <v>101</v>
      </c>
      <c r="D103" s="22"/>
      <c r="E103" s="22"/>
      <c r="F103" s="22"/>
      <c r="G103" s="29">
        <f t="shared" ref="G103:R103" si="85">IF($E$90&gt;(U103-1),ABS(PPMT($E$89/12,U103,$E$90,$E$88)),0)</f>
        <v>0</v>
      </c>
      <c r="H103" s="29">
        <f t="shared" si="85"/>
        <v>0</v>
      </c>
      <c r="I103" s="29">
        <f t="shared" si="85"/>
        <v>0</v>
      </c>
      <c r="J103" s="29">
        <f t="shared" si="85"/>
        <v>0</v>
      </c>
      <c r="K103" s="29">
        <f t="shared" si="85"/>
        <v>0</v>
      </c>
      <c r="L103" s="29">
        <f t="shared" si="85"/>
        <v>0</v>
      </c>
      <c r="M103" s="29">
        <f t="shared" si="85"/>
        <v>0</v>
      </c>
      <c r="N103" s="29">
        <f t="shared" si="85"/>
        <v>0</v>
      </c>
      <c r="O103" s="29">
        <f t="shared" si="85"/>
        <v>0</v>
      </c>
      <c r="P103" s="29">
        <f t="shared" si="85"/>
        <v>0</v>
      </c>
      <c r="Q103" s="29">
        <f t="shared" si="85"/>
        <v>0</v>
      </c>
      <c r="R103" s="29">
        <f t="shared" si="85"/>
        <v>0</v>
      </c>
      <c r="S103" s="29">
        <f>SUM(G103:R103)</f>
        <v>0</v>
      </c>
      <c r="U103">
        <v>25</v>
      </c>
      <c r="V103">
        <f t="shared" ref="V103:AF103" si="86">U103+1</f>
        <v>26</v>
      </c>
      <c r="W103">
        <f t="shared" si="86"/>
        <v>27</v>
      </c>
      <c r="X103">
        <f t="shared" si="86"/>
        <v>28</v>
      </c>
      <c r="Y103">
        <f t="shared" si="86"/>
        <v>29</v>
      </c>
      <c r="Z103">
        <f t="shared" si="86"/>
        <v>30</v>
      </c>
      <c r="AA103">
        <f t="shared" si="86"/>
        <v>31</v>
      </c>
      <c r="AB103">
        <f t="shared" si="86"/>
        <v>32</v>
      </c>
      <c r="AC103">
        <f t="shared" si="86"/>
        <v>33</v>
      </c>
      <c r="AD103">
        <f t="shared" si="86"/>
        <v>34</v>
      </c>
      <c r="AE103">
        <f t="shared" si="86"/>
        <v>35</v>
      </c>
      <c r="AF103">
        <f t="shared" si="86"/>
        <v>36</v>
      </c>
    </row>
    <row r="104" spans="1:32" x14ac:dyDescent="0.25">
      <c r="A104" s="22"/>
      <c r="B104" s="21"/>
      <c r="C104" s="21" t="s">
        <v>103</v>
      </c>
      <c r="D104" s="22"/>
      <c r="E104" s="22"/>
      <c r="F104" s="22"/>
      <c r="G104" s="68">
        <f>R100-G103</f>
        <v>0</v>
      </c>
      <c r="H104" s="68">
        <f t="shared" ref="H104:R104" si="87">G104-H103</f>
        <v>0</v>
      </c>
      <c r="I104" s="68">
        <f t="shared" si="87"/>
        <v>0</v>
      </c>
      <c r="J104" s="68">
        <f t="shared" si="87"/>
        <v>0</v>
      </c>
      <c r="K104" s="68">
        <f t="shared" si="87"/>
        <v>0</v>
      </c>
      <c r="L104" s="68">
        <f t="shared" si="87"/>
        <v>0</v>
      </c>
      <c r="M104" s="68">
        <f t="shared" si="87"/>
        <v>0</v>
      </c>
      <c r="N104" s="68">
        <f t="shared" si="87"/>
        <v>0</v>
      </c>
      <c r="O104" s="68">
        <f t="shared" si="87"/>
        <v>0</v>
      </c>
      <c r="P104" s="68">
        <f t="shared" si="87"/>
        <v>0</v>
      </c>
      <c r="Q104" s="68">
        <f t="shared" si="87"/>
        <v>0</v>
      </c>
      <c r="R104" s="68">
        <f t="shared" si="87"/>
        <v>0</v>
      </c>
      <c r="S104" s="22"/>
    </row>
    <row r="105" spans="1:32" x14ac:dyDescent="0.25">
      <c r="A105" s="22"/>
      <c r="B105" s="1" t="s">
        <v>289</v>
      </c>
      <c r="C105" s="21"/>
      <c r="D105" s="22"/>
      <c r="E105" s="22"/>
      <c r="F105" s="22"/>
      <c r="G105" s="68"/>
      <c r="H105" s="68"/>
      <c r="I105" s="68"/>
      <c r="J105" s="68"/>
      <c r="K105" s="68"/>
      <c r="L105" s="68"/>
      <c r="M105" s="68"/>
      <c r="N105" s="68"/>
      <c r="O105" s="68"/>
      <c r="P105" s="68"/>
      <c r="Q105" s="68"/>
      <c r="R105" s="68"/>
      <c r="S105" s="22"/>
    </row>
    <row r="106" spans="1:32" x14ac:dyDescent="0.25">
      <c r="A106" s="22"/>
      <c r="B106" s="21"/>
      <c r="C106" s="21" t="s">
        <v>91</v>
      </c>
      <c r="D106" s="22"/>
      <c r="E106" s="22"/>
      <c r="F106" s="22"/>
      <c r="G106" s="29">
        <f t="shared" ref="G106:R106" si="88">IF($E$90&gt;(U106-1),ABS(IPMT($E$89/12,U106,$E$90,$E$88)),0)</f>
        <v>0</v>
      </c>
      <c r="H106" s="29">
        <f t="shared" si="88"/>
        <v>0</v>
      </c>
      <c r="I106" s="29">
        <f t="shared" si="88"/>
        <v>0</v>
      </c>
      <c r="J106" s="29">
        <f t="shared" si="88"/>
        <v>0</v>
      </c>
      <c r="K106" s="29">
        <f t="shared" si="88"/>
        <v>0</v>
      </c>
      <c r="L106" s="29">
        <f t="shared" si="88"/>
        <v>0</v>
      </c>
      <c r="M106" s="29">
        <f t="shared" si="88"/>
        <v>0</v>
      </c>
      <c r="N106" s="29">
        <f t="shared" si="88"/>
        <v>0</v>
      </c>
      <c r="O106" s="29">
        <f t="shared" si="88"/>
        <v>0</v>
      </c>
      <c r="P106" s="29">
        <f t="shared" si="88"/>
        <v>0</v>
      </c>
      <c r="Q106" s="29">
        <f t="shared" si="88"/>
        <v>0</v>
      </c>
      <c r="R106" s="29">
        <f t="shared" si="88"/>
        <v>0</v>
      </c>
      <c r="S106" s="29">
        <f>SUM(G106:R106)</f>
        <v>0</v>
      </c>
      <c r="U106">
        <v>37</v>
      </c>
      <c r="V106">
        <f>U106+1</f>
        <v>38</v>
      </c>
      <c r="W106">
        <f t="shared" ref="W106:AF106" si="89">V106+1</f>
        <v>39</v>
      </c>
      <c r="X106">
        <f t="shared" si="89"/>
        <v>40</v>
      </c>
      <c r="Y106">
        <f t="shared" si="89"/>
        <v>41</v>
      </c>
      <c r="Z106">
        <f t="shared" si="89"/>
        <v>42</v>
      </c>
      <c r="AA106">
        <f t="shared" si="89"/>
        <v>43</v>
      </c>
      <c r="AB106">
        <f t="shared" si="89"/>
        <v>44</v>
      </c>
      <c r="AC106">
        <f t="shared" si="89"/>
        <v>45</v>
      </c>
      <c r="AD106">
        <f t="shared" si="89"/>
        <v>46</v>
      </c>
      <c r="AE106">
        <f t="shared" si="89"/>
        <v>47</v>
      </c>
      <c r="AF106">
        <f t="shared" si="89"/>
        <v>48</v>
      </c>
    </row>
    <row r="107" spans="1:32" x14ac:dyDescent="0.25">
      <c r="A107" s="22"/>
      <c r="B107" s="21"/>
      <c r="C107" s="21" t="s">
        <v>101</v>
      </c>
      <c r="D107" s="22"/>
      <c r="E107" s="22"/>
      <c r="F107" s="22"/>
      <c r="G107" s="29">
        <f t="shared" ref="G107:R107" si="90">IF($E$90&gt;(U107-1),ABS(PPMT($E$89/12,U107,$E$90,$E$88)),0)</f>
        <v>0</v>
      </c>
      <c r="H107" s="29">
        <f t="shared" si="90"/>
        <v>0</v>
      </c>
      <c r="I107" s="29">
        <f t="shared" si="90"/>
        <v>0</v>
      </c>
      <c r="J107" s="29">
        <f t="shared" si="90"/>
        <v>0</v>
      </c>
      <c r="K107" s="29">
        <f t="shared" si="90"/>
        <v>0</v>
      </c>
      <c r="L107" s="29">
        <f t="shared" si="90"/>
        <v>0</v>
      </c>
      <c r="M107" s="29">
        <f t="shared" si="90"/>
        <v>0</v>
      </c>
      <c r="N107" s="29">
        <f t="shared" si="90"/>
        <v>0</v>
      </c>
      <c r="O107" s="29">
        <f t="shared" si="90"/>
        <v>0</v>
      </c>
      <c r="P107" s="29">
        <f t="shared" si="90"/>
        <v>0</v>
      </c>
      <c r="Q107" s="29">
        <f t="shared" si="90"/>
        <v>0</v>
      </c>
      <c r="R107" s="29">
        <f t="shared" si="90"/>
        <v>0</v>
      </c>
      <c r="S107" s="29">
        <f>SUM(G107:R107)</f>
        <v>0</v>
      </c>
      <c r="U107">
        <v>37</v>
      </c>
      <c r="V107">
        <f>U107+1</f>
        <v>38</v>
      </c>
      <c r="W107">
        <f t="shared" ref="W107:AF107" si="91">V107+1</f>
        <v>39</v>
      </c>
      <c r="X107">
        <f t="shared" si="91"/>
        <v>40</v>
      </c>
      <c r="Y107">
        <f t="shared" si="91"/>
        <v>41</v>
      </c>
      <c r="Z107">
        <f t="shared" si="91"/>
        <v>42</v>
      </c>
      <c r="AA107">
        <f t="shared" si="91"/>
        <v>43</v>
      </c>
      <c r="AB107">
        <f t="shared" si="91"/>
        <v>44</v>
      </c>
      <c r="AC107">
        <f t="shared" si="91"/>
        <v>45</v>
      </c>
      <c r="AD107">
        <f t="shared" si="91"/>
        <v>46</v>
      </c>
      <c r="AE107">
        <f t="shared" si="91"/>
        <v>47</v>
      </c>
      <c r="AF107">
        <f t="shared" si="91"/>
        <v>48</v>
      </c>
    </row>
    <row r="108" spans="1:32" x14ac:dyDescent="0.25">
      <c r="A108" s="22"/>
      <c r="B108" s="21"/>
      <c r="C108" s="21" t="s">
        <v>103</v>
      </c>
      <c r="D108" s="22"/>
      <c r="E108" s="22"/>
      <c r="F108" s="22"/>
      <c r="G108" s="68">
        <f>R104-G107</f>
        <v>0</v>
      </c>
      <c r="H108" s="68">
        <f t="shared" ref="H108:R108" si="92">G108-H107</f>
        <v>0</v>
      </c>
      <c r="I108" s="68">
        <f t="shared" si="92"/>
        <v>0</v>
      </c>
      <c r="J108" s="68">
        <f t="shared" si="92"/>
        <v>0</v>
      </c>
      <c r="K108" s="68">
        <f t="shared" si="92"/>
        <v>0</v>
      </c>
      <c r="L108" s="68">
        <f t="shared" si="92"/>
        <v>0</v>
      </c>
      <c r="M108" s="68">
        <f t="shared" si="92"/>
        <v>0</v>
      </c>
      <c r="N108" s="68">
        <f t="shared" si="92"/>
        <v>0</v>
      </c>
      <c r="O108" s="68">
        <f t="shared" si="92"/>
        <v>0</v>
      </c>
      <c r="P108" s="68">
        <f t="shared" si="92"/>
        <v>0</v>
      </c>
      <c r="Q108" s="68">
        <f t="shared" si="92"/>
        <v>0</v>
      </c>
      <c r="R108" s="68">
        <f t="shared" si="92"/>
        <v>0</v>
      </c>
      <c r="S108" s="22"/>
    </row>
    <row r="109" spans="1:32" x14ac:dyDescent="0.25">
      <c r="A109" s="22"/>
      <c r="B109" s="1" t="s">
        <v>290</v>
      </c>
      <c r="C109" s="21"/>
      <c r="D109" s="22"/>
      <c r="E109" s="22"/>
      <c r="F109" s="22"/>
      <c r="G109" s="68"/>
      <c r="H109" s="68"/>
      <c r="I109" s="68"/>
      <c r="J109" s="68"/>
      <c r="K109" s="68"/>
      <c r="L109" s="68"/>
      <c r="M109" s="68"/>
      <c r="N109" s="68"/>
      <c r="O109" s="68"/>
      <c r="P109" s="68"/>
      <c r="Q109" s="68"/>
      <c r="R109" s="68"/>
      <c r="S109" s="22"/>
    </row>
    <row r="110" spans="1:32" x14ac:dyDescent="0.25">
      <c r="A110" s="22"/>
      <c r="B110" s="21"/>
      <c r="C110" s="21" t="s">
        <v>91</v>
      </c>
      <c r="D110" s="22"/>
      <c r="E110" s="22"/>
      <c r="F110" s="22"/>
      <c r="G110" s="29">
        <f t="shared" ref="G110:R110" si="93">IF($E$90&gt;(U110-1),ABS(IPMT($E$89/12,U110,$E$90,$E$88)),0)</f>
        <v>0</v>
      </c>
      <c r="H110" s="29">
        <f t="shared" si="93"/>
        <v>0</v>
      </c>
      <c r="I110" s="29">
        <f t="shared" si="93"/>
        <v>0</v>
      </c>
      <c r="J110" s="29">
        <f t="shared" si="93"/>
        <v>0</v>
      </c>
      <c r="K110" s="29">
        <f t="shared" si="93"/>
        <v>0</v>
      </c>
      <c r="L110" s="29">
        <f t="shared" si="93"/>
        <v>0</v>
      </c>
      <c r="M110" s="29">
        <f t="shared" si="93"/>
        <v>0</v>
      </c>
      <c r="N110" s="29">
        <f t="shared" si="93"/>
        <v>0</v>
      </c>
      <c r="O110" s="29">
        <f t="shared" si="93"/>
        <v>0</v>
      </c>
      <c r="P110" s="29">
        <f t="shared" si="93"/>
        <v>0</v>
      </c>
      <c r="Q110" s="29">
        <f t="shared" si="93"/>
        <v>0</v>
      </c>
      <c r="R110" s="29">
        <f t="shared" si="93"/>
        <v>0</v>
      </c>
      <c r="S110" s="29">
        <f>SUM(G110:R110)</f>
        <v>0</v>
      </c>
      <c r="U110">
        <v>49</v>
      </c>
      <c r="V110">
        <f>U110+1</f>
        <v>50</v>
      </c>
      <c r="W110">
        <f t="shared" ref="W110:AF110" si="94">V110+1</f>
        <v>51</v>
      </c>
      <c r="X110">
        <f t="shared" si="94"/>
        <v>52</v>
      </c>
      <c r="Y110">
        <f t="shared" si="94"/>
        <v>53</v>
      </c>
      <c r="Z110">
        <f t="shared" si="94"/>
        <v>54</v>
      </c>
      <c r="AA110">
        <f t="shared" si="94"/>
        <v>55</v>
      </c>
      <c r="AB110">
        <f t="shared" si="94"/>
        <v>56</v>
      </c>
      <c r="AC110">
        <f t="shared" si="94"/>
        <v>57</v>
      </c>
      <c r="AD110">
        <f t="shared" si="94"/>
        <v>58</v>
      </c>
      <c r="AE110">
        <f t="shared" si="94"/>
        <v>59</v>
      </c>
      <c r="AF110">
        <f t="shared" si="94"/>
        <v>60</v>
      </c>
    </row>
    <row r="111" spans="1:32" x14ac:dyDescent="0.25">
      <c r="A111" s="22"/>
      <c r="B111" s="21"/>
      <c r="C111" s="21" t="s">
        <v>101</v>
      </c>
      <c r="D111" s="22"/>
      <c r="E111" s="22"/>
      <c r="F111" s="22"/>
      <c r="G111" s="29">
        <f t="shared" ref="G111:R111" si="95">IF($E$90&gt;(U111-1),ABS(PPMT($E$89/12,U111,$E$90,$E$88)),0)</f>
        <v>0</v>
      </c>
      <c r="H111" s="29">
        <f t="shared" si="95"/>
        <v>0</v>
      </c>
      <c r="I111" s="29">
        <f t="shared" si="95"/>
        <v>0</v>
      </c>
      <c r="J111" s="29">
        <f t="shared" si="95"/>
        <v>0</v>
      </c>
      <c r="K111" s="29">
        <f t="shared" si="95"/>
        <v>0</v>
      </c>
      <c r="L111" s="29">
        <f t="shared" si="95"/>
        <v>0</v>
      </c>
      <c r="M111" s="29">
        <f t="shared" si="95"/>
        <v>0</v>
      </c>
      <c r="N111" s="29">
        <f t="shared" si="95"/>
        <v>0</v>
      </c>
      <c r="O111" s="29">
        <f t="shared" si="95"/>
        <v>0</v>
      </c>
      <c r="P111" s="29">
        <f t="shared" si="95"/>
        <v>0</v>
      </c>
      <c r="Q111" s="29">
        <f t="shared" si="95"/>
        <v>0</v>
      </c>
      <c r="R111" s="29">
        <f t="shared" si="95"/>
        <v>0</v>
      </c>
      <c r="S111" s="29">
        <f>SUM(G111:R111)</f>
        <v>0</v>
      </c>
      <c r="U111">
        <v>49</v>
      </c>
      <c r="V111">
        <f>U111+1</f>
        <v>50</v>
      </c>
      <c r="W111">
        <f t="shared" ref="W111:AF111" si="96">V111+1</f>
        <v>51</v>
      </c>
      <c r="X111">
        <f t="shared" si="96"/>
        <v>52</v>
      </c>
      <c r="Y111">
        <f t="shared" si="96"/>
        <v>53</v>
      </c>
      <c r="Z111">
        <f t="shared" si="96"/>
        <v>54</v>
      </c>
      <c r="AA111">
        <f t="shared" si="96"/>
        <v>55</v>
      </c>
      <c r="AB111">
        <f t="shared" si="96"/>
        <v>56</v>
      </c>
      <c r="AC111">
        <f t="shared" si="96"/>
        <v>57</v>
      </c>
      <c r="AD111">
        <f t="shared" si="96"/>
        <v>58</v>
      </c>
      <c r="AE111">
        <f t="shared" si="96"/>
        <v>59</v>
      </c>
      <c r="AF111">
        <f t="shared" si="96"/>
        <v>60</v>
      </c>
    </row>
    <row r="112" spans="1:32" x14ac:dyDescent="0.25">
      <c r="B112" s="21"/>
      <c r="C112" s="21" t="s">
        <v>103</v>
      </c>
      <c r="D112" s="22"/>
      <c r="E112" s="22"/>
      <c r="F112" s="22"/>
      <c r="G112" s="68">
        <f>R108-G111</f>
        <v>0</v>
      </c>
      <c r="H112" s="68">
        <f t="shared" ref="H112:R112" si="97">G112-H111</f>
        <v>0</v>
      </c>
      <c r="I112" s="68">
        <f t="shared" si="97"/>
        <v>0</v>
      </c>
      <c r="J112" s="68">
        <f t="shared" si="97"/>
        <v>0</v>
      </c>
      <c r="K112" s="68">
        <f t="shared" si="97"/>
        <v>0</v>
      </c>
      <c r="L112" s="68">
        <f t="shared" si="97"/>
        <v>0</v>
      </c>
      <c r="M112" s="68">
        <f t="shared" si="97"/>
        <v>0</v>
      </c>
      <c r="N112" s="68">
        <f t="shared" si="97"/>
        <v>0</v>
      </c>
      <c r="O112" s="68">
        <f t="shared" si="97"/>
        <v>0</v>
      </c>
      <c r="P112" s="68">
        <f t="shared" si="97"/>
        <v>0</v>
      </c>
      <c r="Q112" s="68">
        <f t="shared" si="97"/>
        <v>0</v>
      </c>
      <c r="R112" s="68">
        <f t="shared" si="97"/>
        <v>0</v>
      </c>
      <c r="S112" s="22"/>
    </row>
    <row r="114" spans="1:32" x14ac:dyDescent="0.25">
      <c r="A114" s="21" t="str">
        <f>'1. Required Start-Up Funds'!C45</f>
        <v>Other Bank Debt</v>
      </c>
      <c r="B114" s="21"/>
      <c r="C114" s="21"/>
      <c r="D114" s="22"/>
      <c r="E114" s="22"/>
      <c r="F114" s="22"/>
      <c r="G114" s="22"/>
      <c r="H114" s="22"/>
      <c r="I114" s="22"/>
      <c r="J114" s="22"/>
      <c r="K114" s="22"/>
      <c r="L114" s="22"/>
      <c r="M114" s="22"/>
      <c r="N114" s="22"/>
      <c r="O114" s="22"/>
      <c r="P114" s="22"/>
      <c r="Q114" s="22"/>
      <c r="R114" s="22"/>
      <c r="S114" s="22"/>
    </row>
    <row r="115" spans="1:32" x14ac:dyDescent="0.25">
      <c r="A115" s="22"/>
      <c r="B115" s="21" t="s">
        <v>96</v>
      </c>
      <c r="C115" s="21"/>
      <c r="D115" s="22"/>
      <c r="E115" s="99">
        <f>'1. Required Start-Up Funds'!G45</f>
        <v>0</v>
      </c>
      <c r="F115" s="22"/>
      <c r="G115" s="22"/>
      <c r="H115" s="22"/>
      <c r="I115" s="22"/>
      <c r="J115" s="22"/>
      <c r="K115" s="22"/>
      <c r="L115" s="22"/>
      <c r="M115" s="22"/>
      <c r="N115" s="22"/>
      <c r="O115" s="22"/>
      <c r="P115" s="22"/>
      <c r="Q115" s="22"/>
      <c r="R115" s="22"/>
      <c r="S115" s="22"/>
    </row>
    <row r="116" spans="1:32" x14ac:dyDescent="0.25">
      <c r="A116" s="22"/>
      <c r="B116" s="21" t="s">
        <v>98</v>
      </c>
      <c r="C116" s="21"/>
      <c r="D116" s="22"/>
      <c r="E116" s="35">
        <f>'1. Required Start-Up Funds'!H45</f>
        <v>0.05</v>
      </c>
      <c r="F116" s="22"/>
      <c r="G116" s="22"/>
      <c r="H116" s="22"/>
      <c r="I116" s="22"/>
      <c r="J116" s="22"/>
      <c r="K116" s="22"/>
      <c r="L116" s="22"/>
      <c r="M116" s="22"/>
      <c r="N116" s="22"/>
      <c r="O116" s="22"/>
      <c r="P116" s="22"/>
      <c r="Q116" s="22"/>
      <c r="R116" s="22"/>
      <c r="S116" s="22"/>
    </row>
    <row r="117" spans="1:32" x14ac:dyDescent="0.25">
      <c r="A117" s="22"/>
      <c r="B117" s="21" t="s">
        <v>99</v>
      </c>
      <c r="C117" s="21"/>
      <c r="D117" s="22"/>
      <c r="E117" s="30">
        <f>'1. Required Start-Up Funds'!I45</f>
        <v>36</v>
      </c>
      <c r="F117" s="22"/>
      <c r="G117" s="22"/>
      <c r="H117" s="22"/>
      <c r="I117" s="22"/>
      <c r="J117" s="22"/>
      <c r="K117" s="22"/>
      <c r="L117" s="22"/>
      <c r="M117" s="22"/>
      <c r="N117" s="22"/>
      <c r="O117" s="22"/>
      <c r="P117" s="22"/>
      <c r="Q117" s="22"/>
      <c r="R117" s="22"/>
      <c r="S117" s="22"/>
    </row>
    <row r="118" spans="1:32" x14ac:dyDescent="0.25">
      <c r="A118" s="22"/>
      <c r="B118" s="21" t="s">
        <v>102</v>
      </c>
      <c r="C118" s="21"/>
      <c r="D118" s="22"/>
      <c r="E118" s="33">
        <f>ABS(PMT(E116/12,E117,E115))</f>
        <v>0</v>
      </c>
      <c r="F118" s="22"/>
      <c r="G118" s="22"/>
      <c r="H118" s="22"/>
      <c r="I118" s="22"/>
      <c r="J118" s="22"/>
      <c r="K118" s="22"/>
      <c r="L118" s="22"/>
      <c r="M118" s="22"/>
      <c r="N118" s="22"/>
      <c r="O118" s="22"/>
      <c r="P118" s="22"/>
      <c r="Q118" s="22"/>
      <c r="R118" s="22"/>
      <c r="S118" s="22"/>
      <c r="U118" s="176">
        <f>E118*12</f>
        <v>0</v>
      </c>
    </row>
    <row r="119" spans="1:32" x14ac:dyDescent="0.25">
      <c r="A119" s="22"/>
      <c r="B119" s="21"/>
      <c r="C119" s="21"/>
      <c r="D119" s="22"/>
      <c r="E119" s="22"/>
      <c r="F119" s="22"/>
      <c r="G119" s="22"/>
      <c r="H119" s="22"/>
      <c r="I119" s="22"/>
      <c r="J119" s="22"/>
      <c r="K119" s="22"/>
      <c r="L119" s="22"/>
      <c r="M119" s="22"/>
      <c r="N119" s="22"/>
      <c r="O119" s="22"/>
      <c r="P119" s="22"/>
      <c r="Q119" s="22"/>
      <c r="R119" s="22"/>
      <c r="S119" s="22"/>
    </row>
    <row r="120" spans="1:32" x14ac:dyDescent="0.25">
      <c r="A120" s="22"/>
      <c r="B120" s="21" t="s">
        <v>43</v>
      </c>
      <c r="C120" s="21"/>
      <c r="D120" s="22"/>
      <c r="E120" s="22"/>
      <c r="F120" s="22"/>
      <c r="G120" s="22"/>
      <c r="H120" s="22"/>
      <c r="I120" s="22"/>
      <c r="J120" s="22"/>
      <c r="K120" s="22"/>
      <c r="L120" s="22"/>
      <c r="M120" s="22"/>
      <c r="N120" s="22"/>
      <c r="O120" s="22"/>
      <c r="P120" s="22"/>
      <c r="Q120" s="22"/>
      <c r="R120" s="22"/>
      <c r="S120" s="22"/>
    </row>
    <row r="121" spans="1:32" x14ac:dyDescent="0.25">
      <c r="A121" s="22"/>
      <c r="B121" s="21"/>
      <c r="C121" s="21" t="s">
        <v>91</v>
      </c>
      <c r="D121" s="22"/>
      <c r="E121" s="22"/>
      <c r="F121" s="22"/>
      <c r="G121" s="29">
        <f t="shared" ref="G121:R121" si="98">IF($E$117&gt;(U121-1),ABS(IPMT($E$116/12,U121,$E$117,$E$115)),0)</f>
        <v>0</v>
      </c>
      <c r="H121" s="29">
        <f t="shared" si="98"/>
        <v>0</v>
      </c>
      <c r="I121" s="29">
        <f t="shared" si="98"/>
        <v>0</v>
      </c>
      <c r="J121" s="29">
        <f t="shared" si="98"/>
        <v>0</v>
      </c>
      <c r="K121" s="29">
        <f t="shared" si="98"/>
        <v>0</v>
      </c>
      <c r="L121" s="29">
        <f t="shared" si="98"/>
        <v>0</v>
      </c>
      <c r="M121" s="29">
        <f t="shared" si="98"/>
        <v>0</v>
      </c>
      <c r="N121" s="29">
        <f t="shared" si="98"/>
        <v>0</v>
      </c>
      <c r="O121" s="29">
        <f t="shared" si="98"/>
        <v>0</v>
      </c>
      <c r="P121" s="29">
        <f t="shared" si="98"/>
        <v>0</v>
      </c>
      <c r="Q121" s="29">
        <f t="shared" si="98"/>
        <v>0</v>
      </c>
      <c r="R121" s="29">
        <f t="shared" si="98"/>
        <v>0</v>
      </c>
      <c r="S121" s="29">
        <f>SUM(G121:R121)</f>
        <v>0</v>
      </c>
      <c r="U121">
        <v>1</v>
      </c>
      <c r="V121">
        <f t="shared" ref="V121:AF121" si="99">U121+1</f>
        <v>2</v>
      </c>
      <c r="W121">
        <f t="shared" si="99"/>
        <v>3</v>
      </c>
      <c r="X121">
        <f t="shared" si="99"/>
        <v>4</v>
      </c>
      <c r="Y121">
        <f t="shared" si="99"/>
        <v>5</v>
      </c>
      <c r="Z121">
        <f t="shared" si="99"/>
        <v>6</v>
      </c>
      <c r="AA121">
        <f t="shared" si="99"/>
        <v>7</v>
      </c>
      <c r="AB121">
        <f t="shared" si="99"/>
        <v>8</v>
      </c>
      <c r="AC121">
        <f t="shared" si="99"/>
        <v>9</v>
      </c>
      <c r="AD121">
        <f t="shared" si="99"/>
        <v>10</v>
      </c>
      <c r="AE121">
        <f t="shared" si="99"/>
        <v>11</v>
      </c>
      <c r="AF121">
        <f t="shared" si="99"/>
        <v>12</v>
      </c>
    </row>
    <row r="122" spans="1:32" x14ac:dyDescent="0.25">
      <c r="A122" s="22"/>
      <c r="B122" s="21"/>
      <c r="C122" s="21" t="s">
        <v>101</v>
      </c>
      <c r="D122" s="22"/>
      <c r="E122" s="22"/>
      <c r="F122" s="22"/>
      <c r="G122" s="29">
        <f t="shared" ref="G122:R122" si="100">IF($E$117&gt;(U122-1),ABS(PPMT($E$116/12,U122,$E$117,$E$115)),0)</f>
        <v>0</v>
      </c>
      <c r="H122" s="29">
        <f t="shared" si="100"/>
        <v>0</v>
      </c>
      <c r="I122" s="29">
        <f t="shared" si="100"/>
        <v>0</v>
      </c>
      <c r="J122" s="29">
        <f t="shared" si="100"/>
        <v>0</v>
      </c>
      <c r="K122" s="29">
        <f t="shared" si="100"/>
        <v>0</v>
      </c>
      <c r="L122" s="29">
        <f t="shared" si="100"/>
        <v>0</v>
      </c>
      <c r="M122" s="29">
        <f t="shared" si="100"/>
        <v>0</v>
      </c>
      <c r="N122" s="29">
        <f t="shared" si="100"/>
        <v>0</v>
      </c>
      <c r="O122" s="29">
        <f t="shared" si="100"/>
        <v>0</v>
      </c>
      <c r="P122" s="29">
        <f t="shared" si="100"/>
        <v>0</v>
      </c>
      <c r="Q122" s="29">
        <f t="shared" si="100"/>
        <v>0</v>
      </c>
      <c r="R122" s="29">
        <f t="shared" si="100"/>
        <v>0</v>
      </c>
      <c r="S122" s="29">
        <f>SUM(G122:R122)</f>
        <v>0</v>
      </c>
      <c r="U122">
        <v>1</v>
      </c>
      <c r="V122">
        <f t="shared" ref="V122:AF122" si="101">U122+1</f>
        <v>2</v>
      </c>
      <c r="W122">
        <f t="shared" si="101"/>
        <v>3</v>
      </c>
      <c r="X122">
        <f t="shared" si="101"/>
        <v>4</v>
      </c>
      <c r="Y122">
        <f t="shared" si="101"/>
        <v>5</v>
      </c>
      <c r="Z122">
        <f t="shared" si="101"/>
        <v>6</v>
      </c>
      <c r="AA122">
        <f t="shared" si="101"/>
        <v>7</v>
      </c>
      <c r="AB122">
        <f t="shared" si="101"/>
        <v>8</v>
      </c>
      <c r="AC122">
        <f t="shared" si="101"/>
        <v>9</v>
      </c>
      <c r="AD122">
        <f t="shared" si="101"/>
        <v>10</v>
      </c>
      <c r="AE122">
        <f t="shared" si="101"/>
        <v>11</v>
      </c>
      <c r="AF122">
        <f t="shared" si="101"/>
        <v>12</v>
      </c>
    </row>
    <row r="123" spans="1:32" x14ac:dyDescent="0.25">
      <c r="A123" s="22"/>
      <c r="B123" s="21"/>
      <c r="C123" s="21" t="s">
        <v>103</v>
      </c>
      <c r="D123" s="22"/>
      <c r="E123" s="22"/>
      <c r="F123" s="22"/>
      <c r="G123" s="29">
        <f>E115-G122</f>
        <v>0</v>
      </c>
      <c r="H123" s="68">
        <f t="shared" ref="H123:R123" si="102">G123-H122</f>
        <v>0</v>
      </c>
      <c r="I123" s="68">
        <f t="shared" si="102"/>
        <v>0</v>
      </c>
      <c r="J123" s="68">
        <f t="shared" si="102"/>
        <v>0</v>
      </c>
      <c r="K123" s="68">
        <f t="shared" si="102"/>
        <v>0</v>
      </c>
      <c r="L123" s="68">
        <f t="shared" si="102"/>
        <v>0</v>
      </c>
      <c r="M123" s="68">
        <f t="shared" si="102"/>
        <v>0</v>
      </c>
      <c r="N123" s="68">
        <f t="shared" si="102"/>
        <v>0</v>
      </c>
      <c r="O123" s="68">
        <f t="shared" si="102"/>
        <v>0</v>
      </c>
      <c r="P123" s="68">
        <f t="shared" si="102"/>
        <v>0</v>
      </c>
      <c r="Q123" s="68">
        <f t="shared" si="102"/>
        <v>0</v>
      </c>
      <c r="R123" s="68">
        <f t="shared" si="102"/>
        <v>0</v>
      </c>
      <c r="S123" s="68"/>
    </row>
    <row r="124" spans="1:32" x14ac:dyDescent="0.25">
      <c r="A124" s="22"/>
      <c r="B124" s="21" t="s">
        <v>53</v>
      </c>
      <c r="C124" s="21"/>
      <c r="D124" s="22"/>
      <c r="E124" s="22"/>
      <c r="F124" s="22"/>
      <c r="G124" s="22"/>
      <c r="H124" s="22"/>
      <c r="I124" s="22"/>
      <c r="J124" s="22"/>
      <c r="K124" s="22"/>
      <c r="L124" s="22"/>
      <c r="M124" s="22"/>
      <c r="N124" s="22"/>
      <c r="O124" s="22"/>
      <c r="P124" s="22"/>
      <c r="Q124" s="22"/>
      <c r="R124" s="22"/>
      <c r="S124" s="22"/>
    </row>
    <row r="125" spans="1:32" x14ac:dyDescent="0.25">
      <c r="A125" s="22"/>
      <c r="B125" s="21"/>
      <c r="C125" s="21" t="s">
        <v>91</v>
      </c>
      <c r="D125" s="22"/>
      <c r="E125" s="22"/>
      <c r="F125" s="22"/>
      <c r="G125" s="29">
        <f t="shared" ref="G125:R125" si="103">IF($E$117&gt;(U125-1),ABS(IPMT($E$116/12,U125,$E$117,$E$115)),0)</f>
        <v>0</v>
      </c>
      <c r="H125" s="29">
        <f t="shared" si="103"/>
        <v>0</v>
      </c>
      <c r="I125" s="29">
        <f t="shared" si="103"/>
        <v>0</v>
      </c>
      <c r="J125" s="29">
        <f t="shared" si="103"/>
        <v>0</v>
      </c>
      <c r="K125" s="29">
        <f t="shared" si="103"/>
        <v>0</v>
      </c>
      <c r="L125" s="29">
        <f t="shared" si="103"/>
        <v>0</v>
      </c>
      <c r="M125" s="29">
        <f t="shared" si="103"/>
        <v>0</v>
      </c>
      <c r="N125" s="29">
        <f t="shared" si="103"/>
        <v>0</v>
      </c>
      <c r="O125" s="29">
        <f t="shared" si="103"/>
        <v>0</v>
      </c>
      <c r="P125" s="29">
        <f t="shared" si="103"/>
        <v>0</v>
      </c>
      <c r="Q125" s="29">
        <f t="shared" si="103"/>
        <v>0</v>
      </c>
      <c r="R125" s="29">
        <f t="shared" si="103"/>
        <v>0</v>
      </c>
      <c r="S125" s="29">
        <f>SUM(G125:R125)</f>
        <v>0</v>
      </c>
      <c r="U125">
        <v>13</v>
      </c>
      <c r="V125">
        <f t="shared" ref="V125:AF125" si="104">U125+1</f>
        <v>14</v>
      </c>
      <c r="W125">
        <f t="shared" si="104"/>
        <v>15</v>
      </c>
      <c r="X125">
        <f t="shared" si="104"/>
        <v>16</v>
      </c>
      <c r="Y125">
        <f t="shared" si="104"/>
        <v>17</v>
      </c>
      <c r="Z125">
        <f t="shared" si="104"/>
        <v>18</v>
      </c>
      <c r="AA125">
        <f t="shared" si="104"/>
        <v>19</v>
      </c>
      <c r="AB125">
        <f t="shared" si="104"/>
        <v>20</v>
      </c>
      <c r="AC125">
        <f t="shared" si="104"/>
        <v>21</v>
      </c>
      <c r="AD125">
        <f t="shared" si="104"/>
        <v>22</v>
      </c>
      <c r="AE125">
        <f t="shared" si="104"/>
        <v>23</v>
      </c>
      <c r="AF125">
        <f t="shared" si="104"/>
        <v>24</v>
      </c>
    </row>
    <row r="126" spans="1:32" x14ac:dyDescent="0.25">
      <c r="A126" s="22"/>
      <c r="B126" s="21"/>
      <c r="C126" s="21" t="s">
        <v>101</v>
      </c>
      <c r="D126" s="22"/>
      <c r="E126" s="22"/>
      <c r="F126" s="22"/>
      <c r="G126" s="29">
        <f t="shared" ref="G126:R126" si="105">IF($E$117&gt;(U126-1),ABS(PPMT($E$116/12,U126,$E$117,$E$115)),0)</f>
        <v>0</v>
      </c>
      <c r="H126" s="29">
        <f t="shared" si="105"/>
        <v>0</v>
      </c>
      <c r="I126" s="29">
        <f t="shared" si="105"/>
        <v>0</v>
      </c>
      <c r="J126" s="29">
        <f t="shared" si="105"/>
        <v>0</v>
      </c>
      <c r="K126" s="29">
        <f t="shared" si="105"/>
        <v>0</v>
      </c>
      <c r="L126" s="29">
        <f t="shared" si="105"/>
        <v>0</v>
      </c>
      <c r="M126" s="29">
        <f t="shared" si="105"/>
        <v>0</v>
      </c>
      <c r="N126" s="29">
        <f t="shared" si="105"/>
        <v>0</v>
      </c>
      <c r="O126" s="29">
        <f t="shared" si="105"/>
        <v>0</v>
      </c>
      <c r="P126" s="29">
        <f t="shared" si="105"/>
        <v>0</v>
      </c>
      <c r="Q126" s="29">
        <f t="shared" si="105"/>
        <v>0</v>
      </c>
      <c r="R126" s="29">
        <f t="shared" si="105"/>
        <v>0</v>
      </c>
      <c r="S126" s="29">
        <f>SUM(G126:R126)</f>
        <v>0</v>
      </c>
      <c r="U126">
        <v>13</v>
      </c>
      <c r="V126">
        <f t="shared" ref="V126:AF126" si="106">U126+1</f>
        <v>14</v>
      </c>
      <c r="W126">
        <f t="shared" si="106"/>
        <v>15</v>
      </c>
      <c r="X126">
        <f t="shared" si="106"/>
        <v>16</v>
      </c>
      <c r="Y126">
        <f t="shared" si="106"/>
        <v>17</v>
      </c>
      <c r="Z126">
        <f t="shared" si="106"/>
        <v>18</v>
      </c>
      <c r="AA126">
        <f t="shared" si="106"/>
        <v>19</v>
      </c>
      <c r="AB126">
        <f t="shared" si="106"/>
        <v>20</v>
      </c>
      <c r="AC126">
        <f t="shared" si="106"/>
        <v>21</v>
      </c>
      <c r="AD126">
        <f t="shared" si="106"/>
        <v>22</v>
      </c>
      <c r="AE126">
        <f t="shared" si="106"/>
        <v>23</v>
      </c>
      <c r="AF126">
        <f t="shared" si="106"/>
        <v>24</v>
      </c>
    </row>
    <row r="127" spans="1:32" x14ac:dyDescent="0.25">
      <c r="A127" s="22"/>
      <c r="B127" s="21"/>
      <c r="C127" s="21" t="s">
        <v>103</v>
      </c>
      <c r="D127" s="22"/>
      <c r="E127" s="22"/>
      <c r="F127" s="22"/>
      <c r="G127" s="68">
        <f>R123-G126</f>
        <v>0</v>
      </c>
      <c r="H127" s="178">
        <f t="shared" ref="H127:R127" si="107">G127-H126</f>
        <v>0</v>
      </c>
      <c r="I127" s="178">
        <f t="shared" si="107"/>
        <v>0</v>
      </c>
      <c r="J127" s="178">
        <f t="shared" si="107"/>
        <v>0</v>
      </c>
      <c r="K127" s="178">
        <f t="shared" si="107"/>
        <v>0</v>
      </c>
      <c r="L127" s="178">
        <f t="shared" si="107"/>
        <v>0</v>
      </c>
      <c r="M127" s="178">
        <f t="shared" si="107"/>
        <v>0</v>
      </c>
      <c r="N127" s="178">
        <f t="shared" si="107"/>
        <v>0</v>
      </c>
      <c r="O127" s="178">
        <f t="shared" si="107"/>
        <v>0</v>
      </c>
      <c r="P127" s="178">
        <f t="shared" si="107"/>
        <v>0</v>
      </c>
      <c r="Q127" s="178">
        <f t="shared" si="107"/>
        <v>0</v>
      </c>
      <c r="R127" s="178">
        <f t="shared" si="107"/>
        <v>0</v>
      </c>
      <c r="S127" s="22"/>
    </row>
    <row r="128" spans="1:32" x14ac:dyDescent="0.25">
      <c r="A128" s="22"/>
      <c r="B128" s="21" t="s">
        <v>44</v>
      </c>
      <c r="C128" s="21"/>
      <c r="D128" s="22"/>
      <c r="E128" s="22"/>
      <c r="F128" s="22"/>
      <c r="G128" s="22"/>
      <c r="H128" s="22"/>
      <c r="I128" s="22"/>
      <c r="J128" s="22"/>
      <c r="K128" s="22"/>
      <c r="L128" s="22"/>
      <c r="M128" s="22"/>
      <c r="N128" s="22"/>
      <c r="O128" s="22"/>
      <c r="P128" s="22"/>
      <c r="Q128" s="22"/>
      <c r="R128" s="22"/>
      <c r="S128" s="22"/>
    </row>
    <row r="129" spans="1:32" x14ac:dyDescent="0.25">
      <c r="A129" s="22"/>
      <c r="B129" s="21"/>
      <c r="C129" s="21" t="s">
        <v>91</v>
      </c>
      <c r="D129" s="22"/>
      <c r="E129" s="22"/>
      <c r="F129" s="22"/>
      <c r="G129" s="29">
        <f t="shared" ref="G129:R129" si="108">IF($E$117&gt;(U129-1),ABS(IPMT($E$116/12,U129,$E$117,$E$115)),0)</f>
        <v>0</v>
      </c>
      <c r="H129" s="29">
        <f t="shared" si="108"/>
        <v>0</v>
      </c>
      <c r="I129" s="29">
        <f t="shared" si="108"/>
        <v>0</v>
      </c>
      <c r="J129" s="29">
        <f t="shared" si="108"/>
        <v>0</v>
      </c>
      <c r="K129" s="29">
        <f t="shared" si="108"/>
        <v>0</v>
      </c>
      <c r="L129" s="29">
        <f t="shared" si="108"/>
        <v>0</v>
      </c>
      <c r="M129" s="29">
        <f t="shared" si="108"/>
        <v>0</v>
      </c>
      <c r="N129" s="29">
        <f t="shared" si="108"/>
        <v>0</v>
      </c>
      <c r="O129" s="29">
        <f t="shared" si="108"/>
        <v>0</v>
      </c>
      <c r="P129" s="29">
        <f t="shared" si="108"/>
        <v>0</v>
      </c>
      <c r="Q129" s="29">
        <f t="shared" si="108"/>
        <v>0</v>
      </c>
      <c r="R129" s="29">
        <f t="shared" si="108"/>
        <v>0</v>
      </c>
      <c r="S129" s="29">
        <f>SUM(G129:R129)</f>
        <v>0</v>
      </c>
      <c r="U129">
        <v>25</v>
      </c>
      <c r="V129">
        <f t="shared" ref="V129:AF129" si="109">U129+1</f>
        <v>26</v>
      </c>
      <c r="W129">
        <f t="shared" si="109"/>
        <v>27</v>
      </c>
      <c r="X129">
        <f t="shared" si="109"/>
        <v>28</v>
      </c>
      <c r="Y129">
        <f t="shared" si="109"/>
        <v>29</v>
      </c>
      <c r="Z129">
        <f t="shared" si="109"/>
        <v>30</v>
      </c>
      <c r="AA129">
        <f t="shared" si="109"/>
        <v>31</v>
      </c>
      <c r="AB129">
        <f t="shared" si="109"/>
        <v>32</v>
      </c>
      <c r="AC129">
        <f t="shared" si="109"/>
        <v>33</v>
      </c>
      <c r="AD129">
        <f t="shared" si="109"/>
        <v>34</v>
      </c>
      <c r="AE129">
        <f t="shared" si="109"/>
        <v>35</v>
      </c>
      <c r="AF129">
        <f t="shared" si="109"/>
        <v>36</v>
      </c>
    </row>
    <row r="130" spans="1:32" x14ac:dyDescent="0.25">
      <c r="A130" s="22"/>
      <c r="B130" s="21"/>
      <c r="C130" s="21" t="s">
        <v>101</v>
      </c>
      <c r="D130" s="22"/>
      <c r="E130" s="22"/>
      <c r="F130" s="22"/>
      <c r="G130" s="29">
        <f t="shared" ref="G130:R130" si="110">IF($E$117&gt;(U130-1),ABS(PPMT($E$116/12,U130,$E$117,$E$115)),0)</f>
        <v>0</v>
      </c>
      <c r="H130" s="29">
        <f t="shared" si="110"/>
        <v>0</v>
      </c>
      <c r="I130" s="29">
        <f t="shared" si="110"/>
        <v>0</v>
      </c>
      <c r="J130" s="29">
        <f t="shared" si="110"/>
        <v>0</v>
      </c>
      <c r="K130" s="29">
        <f t="shared" si="110"/>
        <v>0</v>
      </c>
      <c r="L130" s="29">
        <f t="shared" si="110"/>
        <v>0</v>
      </c>
      <c r="M130" s="29">
        <f t="shared" si="110"/>
        <v>0</v>
      </c>
      <c r="N130" s="29">
        <f t="shared" si="110"/>
        <v>0</v>
      </c>
      <c r="O130" s="29">
        <f t="shared" si="110"/>
        <v>0</v>
      </c>
      <c r="P130" s="29">
        <f t="shared" si="110"/>
        <v>0</v>
      </c>
      <c r="Q130" s="29">
        <f t="shared" si="110"/>
        <v>0</v>
      </c>
      <c r="R130" s="29">
        <f t="shared" si="110"/>
        <v>0</v>
      </c>
      <c r="S130" s="29">
        <f>SUM(G130:R130)</f>
        <v>0</v>
      </c>
      <c r="U130">
        <v>25</v>
      </c>
      <c r="V130">
        <f t="shared" ref="V130:AF130" si="111">U130+1</f>
        <v>26</v>
      </c>
      <c r="W130">
        <f t="shared" si="111"/>
        <v>27</v>
      </c>
      <c r="X130">
        <f t="shared" si="111"/>
        <v>28</v>
      </c>
      <c r="Y130">
        <f t="shared" si="111"/>
        <v>29</v>
      </c>
      <c r="Z130">
        <f t="shared" si="111"/>
        <v>30</v>
      </c>
      <c r="AA130">
        <f t="shared" si="111"/>
        <v>31</v>
      </c>
      <c r="AB130">
        <f t="shared" si="111"/>
        <v>32</v>
      </c>
      <c r="AC130">
        <f t="shared" si="111"/>
        <v>33</v>
      </c>
      <c r="AD130">
        <f t="shared" si="111"/>
        <v>34</v>
      </c>
      <c r="AE130">
        <f t="shared" si="111"/>
        <v>35</v>
      </c>
      <c r="AF130">
        <f t="shared" si="111"/>
        <v>36</v>
      </c>
    </row>
    <row r="131" spans="1:32" x14ac:dyDescent="0.25">
      <c r="A131" s="22"/>
      <c r="B131" s="21"/>
      <c r="C131" s="21" t="s">
        <v>103</v>
      </c>
      <c r="D131" s="22"/>
      <c r="E131" s="22"/>
      <c r="F131" s="22"/>
      <c r="G131" s="68">
        <f>R127-G130</f>
        <v>0</v>
      </c>
      <c r="H131" s="68">
        <f t="shared" ref="H131:R131" si="112">G131-H130</f>
        <v>0</v>
      </c>
      <c r="I131" s="68">
        <f t="shared" si="112"/>
        <v>0</v>
      </c>
      <c r="J131" s="68">
        <f t="shared" si="112"/>
        <v>0</v>
      </c>
      <c r="K131" s="68">
        <f t="shared" si="112"/>
        <v>0</v>
      </c>
      <c r="L131" s="68">
        <f t="shared" si="112"/>
        <v>0</v>
      </c>
      <c r="M131" s="68">
        <f t="shared" si="112"/>
        <v>0</v>
      </c>
      <c r="N131" s="68">
        <f t="shared" si="112"/>
        <v>0</v>
      </c>
      <c r="O131" s="68">
        <f t="shared" si="112"/>
        <v>0</v>
      </c>
      <c r="P131" s="68">
        <f t="shared" si="112"/>
        <v>0</v>
      </c>
      <c r="Q131" s="68">
        <f t="shared" si="112"/>
        <v>0</v>
      </c>
      <c r="R131" s="68">
        <f t="shared" si="112"/>
        <v>0</v>
      </c>
      <c r="S131" s="22"/>
    </row>
    <row r="132" spans="1:32" x14ac:dyDescent="0.25">
      <c r="B132" s="1" t="s">
        <v>289</v>
      </c>
      <c r="C132" s="21"/>
      <c r="D132" s="22"/>
      <c r="E132" s="22"/>
      <c r="F132" s="22"/>
      <c r="G132" s="68"/>
      <c r="H132" s="68"/>
      <c r="I132" s="68"/>
      <c r="J132" s="68"/>
      <c r="K132" s="68"/>
      <c r="L132" s="68"/>
      <c r="M132" s="68"/>
      <c r="N132" s="68"/>
      <c r="O132" s="68"/>
      <c r="P132" s="68"/>
      <c r="Q132" s="68"/>
      <c r="R132" s="68"/>
      <c r="S132" s="22"/>
    </row>
    <row r="133" spans="1:32" x14ac:dyDescent="0.25">
      <c r="B133" s="21"/>
      <c r="C133" s="21" t="s">
        <v>91</v>
      </c>
      <c r="D133" s="22"/>
      <c r="E133" s="22"/>
      <c r="F133" s="22"/>
      <c r="G133" s="29">
        <f>IF($E$117&gt;(U133-1),ABS(IPMT($E$116/12,U133,$E$117,$E$115)),0)</f>
        <v>0</v>
      </c>
      <c r="H133" s="29">
        <f t="shared" ref="H133:R133" si="113">IF($E$117&gt;(V133-1),ABS(IPMT($E$116/12,V133,$E$117,$E$115)),0)</f>
        <v>0</v>
      </c>
      <c r="I133" s="29">
        <f t="shared" si="113"/>
        <v>0</v>
      </c>
      <c r="J133" s="29">
        <f t="shared" si="113"/>
        <v>0</v>
      </c>
      <c r="K133" s="29">
        <f t="shared" si="113"/>
        <v>0</v>
      </c>
      <c r="L133" s="29">
        <f t="shared" si="113"/>
        <v>0</v>
      </c>
      <c r="M133" s="29">
        <f t="shared" si="113"/>
        <v>0</v>
      </c>
      <c r="N133" s="29">
        <f t="shared" si="113"/>
        <v>0</v>
      </c>
      <c r="O133" s="29">
        <f t="shared" si="113"/>
        <v>0</v>
      </c>
      <c r="P133" s="29">
        <f t="shared" si="113"/>
        <v>0</v>
      </c>
      <c r="Q133" s="29">
        <f t="shared" si="113"/>
        <v>0</v>
      </c>
      <c r="R133" s="29">
        <f t="shared" si="113"/>
        <v>0</v>
      </c>
      <c r="S133" s="29">
        <f>SUM(G133:R133)</f>
        <v>0</v>
      </c>
      <c r="U133">
        <v>37</v>
      </c>
      <c r="V133">
        <f>U133+1</f>
        <v>38</v>
      </c>
      <c r="W133">
        <f t="shared" ref="W133:AF133" si="114">V133+1</f>
        <v>39</v>
      </c>
      <c r="X133">
        <f t="shared" si="114"/>
        <v>40</v>
      </c>
      <c r="Y133">
        <f t="shared" si="114"/>
        <v>41</v>
      </c>
      <c r="Z133">
        <f t="shared" si="114"/>
        <v>42</v>
      </c>
      <c r="AA133">
        <f t="shared" si="114"/>
        <v>43</v>
      </c>
      <c r="AB133">
        <f t="shared" si="114"/>
        <v>44</v>
      </c>
      <c r="AC133">
        <f t="shared" si="114"/>
        <v>45</v>
      </c>
      <c r="AD133">
        <f t="shared" si="114"/>
        <v>46</v>
      </c>
      <c r="AE133">
        <f t="shared" si="114"/>
        <v>47</v>
      </c>
      <c r="AF133">
        <f t="shared" si="114"/>
        <v>48</v>
      </c>
    </row>
    <row r="134" spans="1:32" x14ac:dyDescent="0.25">
      <c r="B134" s="21"/>
      <c r="C134" s="21" t="s">
        <v>101</v>
      </c>
      <c r="D134" s="22"/>
      <c r="E134" s="22"/>
      <c r="F134" s="22"/>
      <c r="G134" s="29">
        <f>IF($E$117&gt;(U134-1),ABS(PPMT($E$116/12,U134,$E$117,$E$115)),0)</f>
        <v>0</v>
      </c>
      <c r="H134" s="29">
        <f t="shared" ref="H134:R134" si="115">IF($E$117&gt;(V134-1),ABS(PPMT($E$116/12,V134,$E$117,$E$115)),0)</f>
        <v>0</v>
      </c>
      <c r="I134" s="29">
        <f t="shared" si="115"/>
        <v>0</v>
      </c>
      <c r="J134" s="29">
        <f t="shared" si="115"/>
        <v>0</v>
      </c>
      <c r="K134" s="29">
        <f t="shared" si="115"/>
        <v>0</v>
      </c>
      <c r="L134" s="29">
        <f t="shared" si="115"/>
        <v>0</v>
      </c>
      <c r="M134" s="29">
        <f t="shared" si="115"/>
        <v>0</v>
      </c>
      <c r="N134" s="29">
        <f t="shared" si="115"/>
        <v>0</v>
      </c>
      <c r="O134" s="29">
        <f t="shared" si="115"/>
        <v>0</v>
      </c>
      <c r="P134" s="29">
        <f t="shared" si="115"/>
        <v>0</v>
      </c>
      <c r="Q134" s="29">
        <f t="shared" si="115"/>
        <v>0</v>
      </c>
      <c r="R134" s="29">
        <f t="shared" si="115"/>
        <v>0</v>
      </c>
      <c r="S134" s="29">
        <f>SUM(G134:R134)</f>
        <v>0</v>
      </c>
      <c r="U134">
        <v>37</v>
      </c>
      <c r="V134">
        <f>U134+1</f>
        <v>38</v>
      </c>
      <c r="W134">
        <f t="shared" ref="W134:AF134" si="116">V134+1</f>
        <v>39</v>
      </c>
      <c r="X134">
        <f t="shared" si="116"/>
        <v>40</v>
      </c>
      <c r="Y134">
        <f t="shared" si="116"/>
        <v>41</v>
      </c>
      <c r="Z134">
        <f t="shared" si="116"/>
        <v>42</v>
      </c>
      <c r="AA134">
        <f t="shared" si="116"/>
        <v>43</v>
      </c>
      <c r="AB134">
        <f t="shared" si="116"/>
        <v>44</v>
      </c>
      <c r="AC134">
        <f t="shared" si="116"/>
        <v>45</v>
      </c>
      <c r="AD134">
        <f t="shared" si="116"/>
        <v>46</v>
      </c>
      <c r="AE134">
        <f t="shared" si="116"/>
        <v>47</v>
      </c>
      <c r="AF134">
        <f t="shared" si="116"/>
        <v>48</v>
      </c>
    </row>
    <row r="135" spans="1:32" x14ac:dyDescent="0.25">
      <c r="B135" s="21"/>
      <c r="C135" s="21" t="s">
        <v>103</v>
      </c>
      <c r="D135" s="22"/>
      <c r="E135" s="22"/>
      <c r="F135" s="22"/>
      <c r="G135" s="68">
        <f>R131-G134</f>
        <v>0</v>
      </c>
      <c r="H135" s="68">
        <f t="shared" ref="H135:R135" si="117">G135-H134</f>
        <v>0</v>
      </c>
      <c r="I135" s="68">
        <f t="shared" si="117"/>
        <v>0</v>
      </c>
      <c r="J135" s="68">
        <f t="shared" si="117"/>
        <v>0</v>
      </c>
      <c r="K135" s="68">
        <f t="shared" si="117"/>
        <v>0</v>
      </c>
      <c r="L135" s="68">
        <f t="shared" si="117"/>
        <v>0</v>
      </c>
      <c r="M135" s="68">
        <f t="shared" si="117"/>
        <v>0</v>
      </c>
      <c r="N135" s="68">
        <f t="shared" si="117"/>
        <v>0</v>
      </c>
      <c r="O135" s="68">
        <f t="shared" si="117"/>
        <v>0</v>
      </c>
      <c r="P135" s="68">
        <f t="shared" si="117"/>
        <v>0</v>
      </c>
      <c r="Q135" s="68">
        <f t="shared" si="117"/>
        <v>0</v>
      </c>
      <c r="R135" s="68">
        <f t="shared" si="117"/>
        <v>0</v>
      </c>
      <c r="S135" s="22"/>
    </row>
    <row r="136" spans="1:32" x14ac:dyDescent="0.25">
      <c r="B136" s="1" t="s">
        <v>290</v>
      </c>
      <c r="C136" s="21"/>
      <c r="D136" s="22"/>
      <c r="E136" s="22"/>
      <c r="F136" s="22"/>
      <c r="G136" s="68"/>
      <c r="H136" s="68"/>
      <c r="I136" s="68"/>
      <c r="J136" s="68"/>
      <c r="K136" s="68"/>
      <c r="L136" s="68"/>
      <c r="M136" s="68"/>
      <c r="N136" s="68"/>
      <c r="O136" s="68"/>
      <c r="P136" s="68"/>
      <c r="Q136" s="68"/>
      <c r="R136" s="68"/>
      <c r="S136" s="22"/>
    </row>
    <row r="137" spans="1:32" x14ac:dyDescent="0.25">
      <c r="B137" s="21"/>
      <c r="C137" s="21" t="s">
        <v>91</v>
      </c>
      <c r="D137" s="22"/>
      <c r="E137" s="22"/>
      <c r="F137" s="22"/>
      <c r="G137" s="29">
        <f>IF($E117&gt;(U137-1),ABS(IPMT($E116/12,U137,$E117,$E115)),0)</f>
        <v>0</v>
      </c>
      <c r="H137" s="29">
        <f t="shared" ref="H137:R137" si="118">IF($E$117&gt;(V137-1),ABS(IPMT($E$116/12,V137,$E$117,$E$115)),0)</f>
        <v>0</v>
      </c>
      <c r="I137" s="29">
        <f t="shared" si="118"/>
        <v>0</v>
      </c>
      <c r="J137" s="29">
        <f t="shared" si="118"/>
        <v>0</v>
      </c>
      <c r="K137" s="29">
        <f t="shared" si="118"/>
        <v>0</v>
      </c>
      <c r="L137" s="29">
        <f t="shared" si="118"/>
        <v>0</v>
      </c>
      <c r="M137" s="29">
        <f t="shared" si="118"/>
        <v>0</v>
      </c>
      <c r="N137" s="29">
        <f t="shared" si="118"/>
        <v>0</v>
      </c>
      <c r="O137" s="29">
        <f t="shared" si="118"/>
        <v>0</v>
      </c>
      <c r="P137" s="29">
        <f t="shared" si="118"/>
        <v>0</v>
      </c>
      <c r="Q137" s="29">
        <f t="shared" si="118"/>
        <v>0</v>
      </c>
      <c r="R137" s="29">
        <f t="shared" si="118"/>
        <v>0</v>
      </c>
      <c r="S137" s="29">
        <f>SUM(G137:R137)</f>
        <v>0</v>
      </c>
      <c r="U137">
        <v>49</v>
      </c>
      <c r="V137">
        <f>U137+1</f>
        <v>50</v>
      </c>
      <c r="W137">
        <f t="shared" ref="W137:AF137" si="119">V137+1</f>
        <v>51</v>
      </c>
      <c r="X137">
        <f t="shared" si="119"/>
        <v>52</v>
      </c>
      <c r="Y137">
        <f t="shared" si="119"/>
        <v>53</v>
      </c>
      <c r="Z137">
        <f t="shared" si="119"/>
        <v>54</v>
      </c>
      <c r="AA137">
        <f t="shared" si="119"/>
        <v>55</v>
      </c>
      <c r="AB137">
        <f t="shared" si="119"/>
        <v>56</v>
      </c>
      <c r="AC137">
        <f t="shared" si="119"/>
        <v>57</v>
      </c>
      <c r="AD137">
        <f t="shared" si="119"/>
        <v>58</v>
      </c>
      <c r="AE137">
        <f t="shared" si="119"/>
        <v>59</v>
      </c>
      <c r="AF137">
        <f t="shared" si="119"/>
        <v>60</v>
      </c>
    </row>
    <row r="138" spans="1:32" x14ac:dyDescent="0.25">
      <c r="B138" s="21"/>
      <c r="C138" s="21" t="s">
        <v>101</v>
      </c>
      <c r="D138" s="22"/>
      <c r="E138" s="22"/>
      <c r="F138" s="22"/>
      <c r="G138" s="29">
        <f>IF($E117&gt;(U138-1),ABS(PPMT($E116/12,U138,$E117,$E115)),0)</f>
        <v>0</v>
      </c>
      <c r="H138" s="29">
        <f t="shared" ref="H138:R138" si="120">IF($E$117&gt;(V138-1),ABS(PPMT($E$116/12,V138,$E$117,$E$115)),0)</f>
        <v>0</v>
      </c>
      <c r="I138" s="29">
        <f t="shared" si="120"/>
        <v>0</v>
      </c>
      <c r="J138" s="29">
        <f t="shared" si="120"/>
        <v>0</v>
      </c>
      <c r="K138" s="29">
        <f t="shared" si="120"/>
        <v>0</v>
      </c>
      <c r="L138" s="29">
        <f t="shared" si="120"/>
        <v>0</v>
      </c>
      <c r="M138" s="29">
        <f t="shared" si="120"/>
        <v>0</v>
      </c>
      <c r="N138" s="29">
        <f t="shared" si="120"/>
        <v>0</v>
      </c>
      <c r="O138" s="29">
        <f t="shared" si="120"/>
        <v>0</v>
      </c>
      <c r="P138" s="29">
        <f t="shared" si="120"/>
        <v>0</v>
      </c>
      <c r="Q138" s="29">
        <f t="shared" si="120"/>
        <v>0</v>
      </c>
      <c r="R138" s="29">
        <f t="shared" si="120"/>
        <v>0</v>
      </c>
      <c r="S138" s="29">
        <f>SUM(G138:R138)</f>
        <v>0</v>
      </c>
      <c r="U138">
        <v>49</v>
      </c>
      <c r="V138">
        <f>U138+1</f>
        <v>50</v>
      </c>
      <c r="W138">
        <f t="shared" ref="W138:AF138" si="121">V138+1</f>
        <v>51</v>
      </c>
      <c r="X138">
        <f t="shared" si="121"/>
        <v>52</v>
      </c>
      <c r="Y138">
        <f t="shared" si="121"/>
        <v>53</v>
      </c>
      <c r="Z138">
        <f t="shared" si="121"/>
        <v>54</v>
      </c>
      <c r="AA138">
        <f t="shared" si="121"/>
        <v>55</v>
      </c>
      <c r="AB138">
        <f t="shared" si="121"/>
        <v>56</v>
      </c>
      <c r="AC138">
        <f t="shared" si="121"/>
        <v>57</v>
      </c>
      <c r="AD138">
        <f t="shared" si="121"/>
        <v>58</v>
      </c>
      <c r="AE138">
        <f t="shared" si="121"/>
        <v>59</v>
      </c>
      <c r="AF138">
        <f t="shared" si="121"/>
        <v>60</v>
      </c>
    </row>
    <row r="139" spans="1:32" x14ac:dyDescent="0.25">
      <c r="B139" s="21"/>
      <c r="C139" s="21" t="s">
        <v>103</v>
      </c>
      <c r="D139" s="22"/>
      <c r="E139" s="22"/>
      <c r="F139" s="22"/>
      <c r="G139" s="68">
        <f>R135-G138</f>
        <v>0</v>
      </c>
      <c r="H139" s="68">
        <f t="shared" ref="H139:R139" si="122">G139-H138</f>
        <v>0</v>
      </c>
      <c r="I139" s="68">
        <f t="shared" si="122"/>
        <v>0</v>
      </c>
      <c r="J139" s="68">
        <f t="shared" si="122"/>
        <v>0</v>
      </c>
      <c r="K139" s="68">
        <f t="shared" si="122"/>
        <v>0</v>
      </c>
      <c r="L139" s="68">
        <f t="shared" si="122"/>
        <v>0</v>
      </c>
      <c r="M139" s="68">
        <f t="shared" si="122"/>
        <v>0</v>
      </c>
      <c r="N139" s="68">
        <f t="shared" si="122"/>
        <v>0</v>
      </c>
      <c r="O139" s="68">
        <f t="shared" si="122"/>
        <v>0</v>
      </c>
      <c r="P139" s="68">
        <f t="shared" si="122"/>
        <v>0</v>
      </c>
      <c r="Q139" s="68">
        <f t="shared" si="122"/>
        <v>0</v>
      </c>
      <c r="R139" s="68">
        <f t="shared" si="122"/>
        <v>0</v>
      </c>
      <c r="S139" s="22"/>
    </row>
    <row r="145" spans="17:19" x14ac:dyDescent="0.25">
      <c r="Q145" s="1" t="s">
        <v>368</v>
      </c>
    </row>
    <row r="147" spans="17:19" x14ac:dyDescent="0.25">
      <c r="Q147" s="21" t="s">
        <v>43</v>
      </c>
      <c r="R147" s="21"/>
    </row>
    <row r="148" spans="17:19" x14ac:dyDescent="0.25">
      <c r="Q148" s="21"/>
      <c r="R148" s="21" t="s">
        <v>91</v>
      </c>
      <c r="S148" s="19">
        <f>S13+S40+S67+S94+S121</f>
        <v>0</v>
      </c>
    </row>
    <row r="149" spans="17:19" x14ac:dyDescent="0.25">
      <c r="Q149" s="21"/>
      <c r="R149" s="21" t="s">
        <v>101</v>
      </c>
      <c r="S149" s="19">
        <f t="shared" ref="S149:S165" si="123">S14+S41+S68+S95+S122</f>
        <v>0</v>
      </c>
    </row>
    <row r="150" spans="17:19" x14ac:dyDescent="0.25">
      <c r="Q150" s="21"/>
      <c r="R150" s="21" t="s">
        <v>103</v>
      </c>
      <c r="S150" s="19">
        <f>R15+R42+R69+R96+R123</f>
        <v>0</v>
      </c>
    </row>
    <row r="151" spans="17:19" x14ac:dyDescent="0.25">
      <c r="Q151" s="21" t="s">
        <v>53</v>
      </c>
      <c r="R151" s="21"/>
      <c r="S151" s="19"/>
    </row>
    <row r="152" spans="17:19" x14ac:dyDescent="0.25">
      <c r="Q152" s="21"/>
      <c r="R152" s="21" t="s">
        <v>91</v>
      </c>
      <c r="S152" s="19">
        <f t="shared" si="123"/>
        <v>0</v>
      </c>
    </row>
    <row r="153" spans="17:19" x14ac:dyDescent="0.25">
      <c r="Q153" s="21"/>
      <c r="R153" s="21" t="s">
        <v>101</v>
      </c>
      <c r="S153" s="19">
        <f t="shared" si="123"/>
        <v>0</v>
      </c>
    </row>
    <row r="154" spans="17:19" x14ac:dyDescent="0.25">
      <c r="Q154" s="21"/>
      <c r="R154" s="21" t="s">
        <v>103</v>
      </c>
      <c r="S154" s="19">
        <f>R19+R46+R73+R100+R127</f>
        <v>0</v>
      </c>
    </row>
    <row r="155" spans="17:19" x14ac:dyDescent="0.25">
      <c r="Q155" s="21" t="s">
        <v>44</v>
      </c>
      <c r="R155" s="21"/>
      <c r="S155" s="19"/>
    </row>
    <row r="156" spans="17:19" x14ac:dyDescent="0.25">
      <c r="Q156" s="21"/>
      <c r="R156" s="21" t="s">
        <v>91</v>
      </c>
      <c r="S156" s="19">
        <f t="shared" si="123"/>
        <v>0</v>
      </c>
    </row>
    <row r="157" spans="17:19" x14ac:dyDescent="0.25">
      <c r="Q157" s="21"/>
      <c r="R157" s="21" t="s">
        <v>101</v>
      </c>
      <c r="S157" s="19">
        <f t="shared" si="123"/>
        <v>0</v>
      </c>
    </row>
    <row r="158" spans="17:19" x14ac:dyDescent="0.25">
      <c r="Q158" s="21"/>
      <c r="R158" s="21" t="s">
        <v>103</v>
      </c>
      <c r="S158" s="19">
        <f>R23+R50+R77+R104+R131</f>
        <v>0</v>
      </c>
    </row>
    <row r="159" spans="17:19" x14ac:dyDescent="0.25">
      <c r="Q159" s="1" t="s">
        <v>289</v>
      </c>
      <c r="R159" s="21"/>
      <c r="S159" s="19"/>
    </row>
    <row r="160" spans="17:19" x14ac:dyDescent="0.25">
      <c r="Q160" s="21"/>
      <c r="R160" s="21" t="s">
        <v>91</v>
      </c>
      <c r="S160" s="19">
        <f t="shared" si="123"/>
        <v>0</v>
      </c>
    </row>
    <row r="161" spans="17:19" x14ac:dyDescent="0.25">
      <c r="Q161" s="21"/>
      <c r="R161" s="21" t="s">
        <v>101</v>
      </c>
      <c r="S161" s="19">
        <f t="shared" si="123"/>
        <v>0</v>
      </c>
    </row>
    <row r="162" spans="17:19" x14ac:dyDescent="0.25">
      <c r="Q162" s="21"/>
      <c r="R162" s="21" t="s">
        <v>103</v>
      </c>
      <c r="S162" s="19">
        <f>R27+R54+R81+R108+R135</f>
        <v>0</v>
      </c>
    </row>
    <row r="163" spans="17:19" x14ac:dyDescent="0.25">
      <c r="Q163" s="1" t="s">
        <v>290</v>
      </c>
      <c r="R163" s="21"/>
      <c r="S163" s="19"/>
    </row>
    <row r="164" spans="17:19" x14ac:dyDescent="0.25">
      <c r="Q164" s="21"/>
      <c r="R164" s="21" t="s">
        <v>91</v>
      </c>
      <c r="S164" s="19">
        <f t="shared" si="123"/>
        <v>0</v>
      </c>
    </row>
    <row r="165" spans="17:19" x14ac:dyDescent="0.25">
      <c r="Q165" s="21"/>
      <c r="R165" s="21" t="s">
        <v>101</v>
      </c>
      <c r="S165" s="19">
        <f t="shared" si="123"/>
        <v>0</v>
      </c>
    </row>
    <row r="166" spans="17:19" x14ac:dyDescent="0.25">
      <c r="Q166" s="21"/>
      <c r="R166" s="21" t="s">
        <v>103</v>
      </c>
      <c r="S166" s="19">
        <f>R31+R58+R85+R112+R139</f>
        <v>0</v>
      </c>
    </row>
  </sheetData>
  <sheetProtection sheet="1" objects="1" scenarios="1"/>
  <phoneticPr fontId="4" type="noConversion"/>
  <pageMargins left="0.5" right="0.5" top="0.75" bottom="0.5" header="0.3" footer="0.3"/>
  <pageSetup scale="79" fitToHeight="3" orientation="landscape" blackAndWhite="1" horizontalDpi="300" verticalDpi="300"/>
  <headerFooter>
    <oddHeader>&amp;R&amp;K000000&amp;A_x000D_&amp;D_x000D_&amp;T</oddHeader>
    <oddFooter>&amp;L&amp;F&amp;RPage &amp;P of &amp;N</oddFooter>
  </headerFooter>
  <rowBreaks count="3" manualBreakCount="3">
    <brk id="59" max="18" man="1"/>
    <brk id="113" max="18" man="1"/>
    <brk id="139" max="16383" man="1"/>
  </rowBreaks>
  <colBreaks count="1" manualBreakCount="1">
    <brk id="19"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pageSetUpPr fitToPage="1"/>
  </sheetPr>
  <dimension ref="A1:S61"/>
  <sheetViews>
    <sheetView showGridLines="0" topLeftCell="A15" zoomScale="125" zoomScaleNormal="125" zoomScalePageLayoutView="125" workbookViewId="0">
      <selection activeCell="T20" sqref="T20"/>
    </sheetView>
  </sheetViews>
  <sheetFormatPr defaultColWidth="8.875" defaultRowHeight="12" outlineLevelRow="1" x14ac:dyDescent="0.25"/>
  <cols>
    <col min="1" max="4" width="3" style="1" customWidth="1"/>
    <col min="5" max="5" width="18.75" customWidth="1"/>
    <col min="6" max="6" width="6.75" style="11" customWidth="1"/>
    <col min="7" max="7" width="3.25" style="267" customWidth="1"/>
    <col min="8" max="8" width="8.75" customWidth="1"/>
    <col min="9" max="9" width="3" customWidth="1"/>
    <col min="10" max="10" width="11.25" customWidth="1"/>
    <col min="11" max="11" width="3.75" customWidth="1"/>
    <col min="12" max="12" width="13.75" customWidth="1"/>
    <col min="13" max="13" width="5.75" style="14" customWidth="1"/>
    <col min="14" max="18" width="13.75" customWidth="1"/>
  </cols>
  <sheetData>
    <row r="1" spans="1:19" ht="15.6" x14ac:dyDescent="0.3">
      <c r="A1" s="5" t="str">
        <f>'1. Required Start-Up Funds'!A1</f>
        <v>SCORE Financial Template</v>
      </c>
      <c r="R1" s="10"/>
    </row>
    <row r="2" spans="1:19" ht="15.6" x14ac:dyDescent="0.3">
      <c r="A2" s="5" t="s">
        <v>54</v>
      </c>
    </row>
    <row r="3" spans="1:19" x14ac:dyDescent="0.25">
      <c r="E3" s="1"/>
      <c r="F3" s="40"/>
      <c r="G3" s="268"/>
      <c r="H3" s="36"/>
      <c r="I3" s="36"/>
      <c r="J3" s="36"/>
      <c r="K3" s="36"/>
      <c r="L3" s="36"/>
      <c r="M3" s="41"/>
      <c r="N3" s="36"/>
      <c r="O3" s="36"/>
      <c r="P3" s="36"/>
      <c r="Q3" s="36"/>
      <c r="R3" s="36"/>
      <c r="S3" s="36"/>
    </row>
    <row r="4" spans="1:19" x14ac:dyDescent="0.25">
      <c r="E4" s="36"/>
      <c r="F4" s="40"/>
      <c r="G4" s="268"/>
      <c r="H4" s="36"/>
      <c r="I4" s="36"/>
      <c r="J4" s="36"/>
      <c r="K4" s="36"/>
      <c r="L4" s="36"/>
      <c r="M4" s="41"/>
      <c r="N4" s="36"/>
      <c r="O4" s="36"/>
      <c r="P4" s="36"/>
      <c r="Q4" s="36"/>
      <c r="R4" s="36"/>
      <c r="S4" s="36"/>
    </row>
    <row r="5" spans="1:19" ht="12.75" customHeight="1" x14ac:dyDescent="0.25">
      <c r="E5" s="36"/>
      <c r="F5" s="40"/>
      <c r="G5" s="268"/>
      <c r="H5" s="36"/>
      <c r="I5" s="36"/>
      <c r="J5" s="36"/>
      <c r="K5" s="36"/>
      <c r="L5" s="36"/>
      <c r="M5" s="41"/>
      <c r="N5" s="36"/>
      <c r="O5" s="36"/>
      <c r="P5" s="36"/>
      <c r="Q5" s="36"/>
      <c r="R5" s="36"/>
      <c r="S5" s="36"/>
    </row>
    <row r="6" spans="1:19" ht="12.75" customHeight="1" thickBot="1" x14ac:dyDescent="0.3">
      <c r="A6" s="1" t="s">
        <v>68</v>
      </c>
      <c r="E6" s="36"/>
      <c r="F6" s="283" t="s">
        <v>76</v>
      </c>
      <c r="G6" s="269"/>
      <c r="I6" s="313" t="s">
        <v>45</v>
      </c>
      <c r="J6" s="313"/>
      <c r="K6" s="37"/>
      <c r="L6" s="284" t="s">
        <v>52</v>
      </c>
      <c r="M6" s="39"/>
      <c r="N6" s="38" t="s">
        <v>43</v>
      </c>
      <c r="O6" s="38" t="s">
        <v>53</v>
      </c>
      <c r="P6" s="38" t="s">
        <v>44</v>
      </c>
      <c r="Q6" s="38" t="s">
        <v>277</v>
      </c>
      <c r="R6" s="38" t="s">
        <v>276</v>
      </c>
      <c r="S6" s="36"/>
    </row>
    <row r="7" spans="1:19" ht="12.75" customHeight="1" thickTop="1" x14ac:dyDescent="0.25">
      <c r="E7" s="36"/>
      <c r="F7" s="40"/>
      <c r="G7" s="268"/>
      <c r="H7" s="36"/>
      <c r="I7" s="36"/>
      <c r="J7" s="36"/>
      <c r="K7" s="36"/>
      <c r="L7" s="36"/>
      <c r="M7" s="41"/>
      <c r="N7" s="36"/>
      <c r="O7" s="36"/>
      <c r="P7" s="36"/>
      <c r="Q7" s="36"/>
      <c r="R7" s="36"/>
      <c r="S7" s="36"/>
    </row>
    <row r="8" spans="1:19" ht="12.75" customHeight="1" x14ac:dyDescent="0.25">
      <c r="A8" s="1" t="s">
        <v>73</v>
      </c>
      <c r="E8" s="36"/>
      <c r="F8" s="40"/>
      <c r="G8" s="268"/>
      <c r="H8" s="36"/>
      <c r="I8" s="36"/>
      <c r="J8" s="36"/>
      <c r="K8" s="36"/>
      <c r="L8" s="36"/>
      <c r="M8" s="41"/>
      <c r="N8" s="36"/>
      <c r="O8" s="226">
        <v>0.03</v>
      </c>
      <c r="P8" s="226">
        <v>0.03</v>
      </c>
      <c r="Q8" s="226">
        <v>0.03</v>
      </c>
      <c r="R8" s="226">
        <v>0.03</v>
      </c>
      <c r="S8" s="36"/>
    </row>
    <row r="9" spans="1:19" ht="12.75" customHeight="1" x14ac:dyDescent="0.25">
      <c r="E9" s="36"/>
      <c r="F9" s="40"/>
      <c r="G9" s="268"/>
      <c r="H9" s="36"/>
      <c r="I9" s="36"/>
      <c r="J9" s="36"/>
      <c r="K9" s="36"/>
      <c r="L9" s="36"/>
      <c r="M9" s="41"/>
      <c r="N9" s="36"/>
      <c r="O9" s="36"/>
      <c r="P9" s="36"/>
      <c r="Q9" s="36"/>
      <c r="R9" s="36"/>
      <c r="S9" s="36"/>
    </row>
    <row r="10" spans="1:19" ht="12.75" customHeight="1" x14ac:dyDescent="0.25">
      <c r="A10" s="1" t="s">
        <v>54</v>
      </c>
      <c r="E10" s="36"/>
      <c r="F10" s="40"/>
      <c r="G10" s="268"/>
      <c r="H10" s="36"/>
      <c r="I10" s="36"/>
      <c r="J10" s="36"/>
      <c r="K10" s="36"/>
      <c r="L10" s="36"/>
      <c r="M10" s="41"/>
      <c r="N10" s="36"/>
      <c r="O10" s="36"/>
      <c r="P10" s="36"/>
      <c r="Q10" s="36"/>
      <c r="R10" s="36"/>
      <c r="S10" s="36"/>
    </row>
    <row r="11" spans="1:19" ht="12.75" customHeight="1" x14ac:dyDescent="0.25">
      <c r="B11" s="1" t="s">
        <v>55</v>
      </c>
      <c r="E11" s="36"/>
      <c r="F11" s="121"/>
      <c r="G11" s="270"/>
      <c r="H11" s="36"/>
      <c r="I11" s="36"/>
      <c r="J11" s="272"/>
      <c r="K11" s="36"/>
      <c r="L11" s="122"/>
      <c r="M11" s="42"/>
      <c r="N11" s="43">
        <f>L11*12</f>
        <v>0</v>
      </c>
      <c r="O11" s="43">
        <f>N11*(1+$O$8)</f>
        <v>0</v>
      </c>
      <c r="P11" s="43">
        <f>O11*(1+$P$8)</f>
        <v>0</v>
      </c>
      <c r="Q11" s="43">
        <f>P11*(1+$Q$8)</f>
        <v>0</v>
      </c>
      <c r="R11" s="43">
        <f>Q11*(1+$R$8)</f>
        <v>0</v>
      </c>
      <c r="S11" s="36"/>
    </row>
    <row r="12" spans="1:19" ht="12.75" customHeight="1" x14ac:dyDescent="0.25">
      <c r="B12" s="1" t="s">
        <v>56</v>
      </c>
      <c r="E12" s="36"/>
      <c r="F12" s="121"/>
      <c r="G12" s="270"/>
      <c r="H12" s="36"/>
      <c r="I12" s="36"/>
      <c r="J12" s="272"/>
      <c r="K12" s="36"/>
      <c r="L12" s="109"/>
      <c r="M12" s="44"/>
      <c r="N12" s="43">
        <f>L12*12</f>
        <v>0</v>
      </c>
      <c r="O12" s="43">
        <f>N12*(1+$O$8)</f>
        <v>0</v>
      </c>
      <c r="P12" s="43">
        <f>O12*(1+$P$8)</f>
        <v>0</v>
      </c>
      <c r="Q12" s="43">
        <f>P12*(1+$Q$8)</f>
        <v>0</v>
      </c>
      <c r="R12" s="43">
        <f>Q12*(1+$R$8)</f>
        <v>0</v>
      </c>
      <c r="S12" s="36"/>
    </row>
    <row r="13" spans="1:19" ht="12.75" customHeight="1" outlineLevel="1" x14ac:dyDescent="0.25">
      <c r="B13" s="1" t="s">
        <v>57</v>
      </c>
      <c r="E13" s="36"/>
      <c r="F13" s="40"/>
      <c r="G13" s="271"/>
      <c r="H13" s="36"/>
      <c r="I13" s="36"/>
      <c r="J13" s="272"/>
      <c r="K13" s="36"/>
      <c r="L13" s="43"/>
      <c r="M13" s="44"/>
      <c r="N13" s="36"/>
      <c r="O13" s="36"/>
      <c r="P13" s="36"/>
      <c r="Q13" s="36"/>
      <c r="R13" s="36"/>
      <c r="S13" s="36"/>
    </row>
    <row r="14" spans="1:19" ht="12.75" customHeight="1" outlineLevel="1" x14ac:dyDescent="0.25">
      <c r="C14" s="1" t="s">
        <v>58</v>
      </c>
      <c r="E14" s="36"/>
      <c r="F14" s="121"/>
      <c r="G14" s="270"/>
      <c r="H14" s="36"/>
      <c r="I14" s="36"/>
      <c r="J14" s="272"/>
      <c r="K14" s="36"/>
      <c r="L14" s="43">
        <f>N14/12</f>
        <v>0</v>
      </c>
      <c r="M14" s="44"/>
      <c r="N14" s="43">
        <f>H15*H16*52*F14</f>
        <v>0</v>
      </c>
      <c r="O14" s="43">
        <f>N14*(1+$O$8)</f>
        <v>0</v>
      </c>
      <c r="P14" s="43">
        <f>O14*(1+$P$8)</f>
        <v>0</v>
      </c>
      <c r="Q14" s="43">
        <f>P14*(1+$Q$8)</f>
        <v>0</v>
      </c>
      <c r="R14" s="43">
        <f>Q14*(1+$R$8)</f>
        <v>0</v>
      </c>
      <c r="S14" s="36"/>
    </row>
    <row r="15" spans="1:19" ht="12.75" customHeight="1" outlineLevel="1" x14ac:dyDescent="0.25">
      <c r="D15" s="1" t="s">
        <v>63</v>
      </c>
      <c r="E15" s="36"/>
      <c r="F15" s="40"/>
      <c r="G15" s="271"/>
      <c r="H15" s="123"/>
      <c r="I15" s="45"/>
      <c r="J15" s="273"/>
      <c r="K15" s="45"/>
      <c r="L15" s="43"/>
      <c r="M15" s="44"/>
      <c r="N15" s="36"/>
      <c r="O15" s="36"/>
      <c r="P15" s="36"/>
      <c r="Q15" s="36"/>
      <c r="R15" s="36"/>
      <c r="S15" s="36"/>
    </row>
    <row r="16" spans="1:19" ht="12.75" customHeight="1" outlineLevel="1" x14ac:dyDescent="0.25">
      <c r="D16" s="1" t="s">
        <v>59</v>
      </c>
      <c r="E16" s="36"/>
      <c r="F16" s="40"/>
      <c r="G16" s="271"/>
      <c r="H16" s="124"/>
      <c r="I16" s="46"/>
      <c r="J16" s="274"/>
      <c r="K16" s="46"/>
      <c r="L16" s="36"/>
      <c r="M16" s="41"/>
      <c r="N16" s="36"/>
      <c r="O16" s="36"/>
      <c r="P16" s="36"/>
      <c r="Q16" s="36"/>
      <c r="R16" s="36"/>
      <c r="S16" s="36"/>
    </row>
    <row r="17" spans="1:19" ht="12.75" customHeight="1" outlineLevel="1" x14ac:dyDescent="0.25">
      <c r="C17" s="1" t="s">
        <v>60</v>
      </c>
      <c r="E17" s="36"/>
      <c r="F17" s="121"/>
      <c r="G17" s="270"/>
      <c r="H17" s="36"/>
      <c r="I17" s="36"/>
      <c r="J17" s="275"/>
      <c r="K17" s="36"/>
      <c r="L17" s="43">
        <f>N17/12</f>
        <v>0</v>
      </c>
      <c r="M17" s="44"/>
      <c r="N17" s="43">
        <f>H18*H19*52*F17</f>
        <v>0</v>
      </c>
      <c r="O17" s="43">
        <f>N17*(1+$O$8)</f>
        <v>0</v>
      </c>
      <c r="P17" s="43">
        <f>O17*(1+$P$8)</f>
        <v>0</v>
      </c>
      <c r="Q17" s="43">
        <f>P17*(1+$Q$8)</f>
        <v>0</v>
      </c>
      <c r="R17" s="43">
        <f>Q17*(1+$R$8)</f>
        <v>0</v>
      </c>
      <c r="S17" s="36"/>
    </row>
    <row r="18" spans="1:19" ht="12.75" customHeight="1" outlineLevel="1" x14ac:dyDescent="0.25">
      <c r="D18" s="1" t="s">
        <v>63</v>
      </c>
      <c r="E18" s="36"/>
      <c r="F18" s="40"/>
      <c r="G18" s="271"/>
      <c r="H18" s="123"/>
      <c r="I18" s="45"/>
      <c r="J18" s="273"/>
      <c r="K18" s="45"/>
      <c r="L18" s="43"/>
      <c r="M18" s="44"/>
      <c r="N18" s="36"/>
      <c r="O18" s="36"/>
      <c r="P18" s="36"/>
      <c r="Q18" s="36"/>
      <c r="R18" s="36"/>
      <c r="S18" s="36"/>
    </row>
    <row r="19" spans="1:19" ht="12.75" customHeight="1" outlineLevel="1" x14ac:dyDescent="0.25">
      <c r="D19" s="1" t="s">
        <v>59</v>
      </c>
      <c r="E19" s="36"/>
      <c r="F19" s="40"/>
      <c r="G19" s="271"/>
      <c r="H19" s="124"/>
      <c r="I19" s="46"/>
      <c r="J19" s="274"/>
      <c r="K19" s="46"/>
      <c r="L19" s="36"/>
      <c r="M19" s="41"/>
      <c r="N19" s="36"/>
      <c r="O19" s="36"/>
      <c r="P19" s="36"/>
      <c r="Q19" s="36"/>
      <c r="R19" s="36"/>
      <c r="S19" s="36"/>
    </row>
    <row r="20" spans="1:19" ht="12.75" customHeight="1" outlineLevel="1" thickBot="1" x14ac:dyDescent="0.3">
      <c r="E20" s="36"/>
      <c r="F20" s="40"/>
      <c r="G20" s="271"/>
      <c r="H20" s="36"/>
      <c r="I20" s="36"/>
      <c r="J20" s="36"/>
      <c r="K20" s="36"/>
      <c r="L20" s="47"/>
      <c r="M20" s="44"/>
      <c r="N20" s="47"/>
      <c r="O20" s="47"/>
      <c r="P20" s="47"/>
      <c r="Q20" s="47"/>
      <c r="R20" s="47"/>
      <c r="S20" s="36"/>
    </row>
    <row r="21" spans="1:19" ht="12.75" customHeight="1" x14ac:dyDescent="0.25">
      <c r="A21" s="1" t="s">
        <v>62</v>
      </c>
      <c r="E21" s="36"/>
      <c r="F21" s="40">
        <f>SUM(F11:F20)</f>
        <v>0</v>
      </c>
      <c r="G21" s="271"/>
      <c r="H21" s="36"/>
      <c r="I21" s="36"/>
      <c r="J21" s="36"/>
      <c r="K21" s="36"/>
      <c r="L21" s="43">
        <f>SUM(L11:L20)</f>
        <v>0</v>
      </c>
      <c r="M21" s="48"/>
      <c r="N21" s="43">
        <f>SUM(N11:N20)</f>
        <v>0</v>
      </c>
      <c r="O21" s="43">
        <f>SUM(O11:O20)</f>
        <v>0</v>
      </c>
      <c r="P21" s="43">
        <f>SUM(P11:P20)</f>
        <v>0</v>
      </c>
      <c r="Q21" s="43">
        <f>SUM(Q11:Q20)</f>
        <v>0</v>
      </c>
      <c r="R21" s="43">
        <f>SUM(R11:R20)</f>
        <v>0</v>
      </c>
      <c r="S21" s="36"/>
    </row>
    <row r="22" spans="1:19" ht="12.75" customHeight="1" x14ac:dyDescent="0.25">
      <c r="E22" s="36"/>
      <c r="F22" s="40"/>
      <c r="G22" s="271"/>
      <c r="H22" s="36"/>
      <c r="I22" s="36"/>
      <c r="J22" s="36"/>
      <c r="K22" s="36"/>
      <c r="L22" s="43"/>
      <c r="M22" s="48"/>
      <c r="N22" s="43"/>
      <c r="O22" s="43"/>
      <c r="P22" s="43"/>
      <c r="Q22" s="43"/>
      <c r="R22" s="43"/>
      <c r="S22" s="36"/>
    </row>
    <row r="23" spans="1:19" ht="12.75" customHeight="1" thickBot="1" x14ac:dyDescent="0.3">
      <c r="E23" s="36"/>
      <c r="F23" s="283" t="s">
        <v>76</v>
      </c>
      <c r="G23" s="271"/>
      <c r="H23" s="313" t="s">
        <v>45</v>
      </c>
      <c r="I23" s="313"/>
      <c r="J23" s="313"/>
      <c r="K23" s="36"/>
      <c r="L23" s="283" t="s">
        <v>52</v>
      </c>
      <c r="M23" s="41"/>
      <c r="N23" s="38" t="s">
        <v>43</v>
      </c>
      <c r="O23" s="38" t="s">
        <v>53</v>
      </c>
      <c r="P23" s="38" t="s">
        <v>44</v>
      </c>
      <c r="Q23" s="38" t="s">
        <v>277</v>
      </c>
      <c r="R23" s="38" t="s">
        <v>276</v>
      </c>
      <c r="S23" s="36"/>
    </row>
    <row r="24" spans="1:19" ht="12.75" customHeight="1" thickTop="1" x14ac:dyDescent="0.25">
      <c r="B24" s="1" t="s">
        <v>61</v>
      </c>
      <c r="E24" s="36"/>
      <c r="F24" s="121"/>
      <c r="G24" s="270"/>
      <c r="H24" s="315"/>
      <c r="I24" s="316"/>
      <c r="J24" s="316"/>
      <c r="K24" s="36"/>
      <c r="L24" s="109"/>
      <c r="M24" s="52"/>
      <c r="N24" s="263">
        <f>$L24*12*(1+N8)</f>
        <v>0</v>
      </c>
      <c r="O24" s="263">
        <f>$L24*12*(1+O8)</f>
        <v>0</v>
      </c>
      <c r="P24" s="263">
        <f>$L24*12*(1+P8)</f>
        <v>0</v>
      </c>
      <c r="Q24" s="263">
        <f>$L24*12*(1+Q8)</f>
        <v>0</v>
      </c>
      <c r="R24" s="263">
        <f>$L24*12*(1+R8)</f>
        <v>0</v>
      </c>
      <c r="S24" s="36"/>
    </row>
    <row r="25" spans="1:19" ht="12.75" customHeight="1" x14ac:dyDescent="0.25">
      <c r="E25" s="36"/>
      <c r="F25" s="40"/>
      <c r="G25" s="271"/>
      <c r="H25" s="36"/>
      <c r="I25" s="36"/>
      <c r="J25" s="36"/>
      <c r="K25" s="36"/>
      <c r="L25" s="36"/>
      <c r="M25" s="41"/>
      <c r="N25" s="36"/>
      <c r="O25" s="36"/>
      <c r="P25" s="36"/>
      <c r="Q25" s="36"/>
      <c r="R25" s="36"/>
      <c r="S25" s="36"/>
    </row>
    <row r="26" spans="1:19" ht="12.75" customHeight="1" thickBot="1" x14ac:dyDescent="0.3">
      <c r="A26" s="1" t="s">
        <v>64</v>
      </c>
      <c r="E26" s="36"/>
      <c r="F26" s="40"/>
      <c r="G26" s="271"/>
      <c r="H26" s="36"/>
      <c r="I26" s="36"/>
      <c r="J26" s="37" t="s">
        <v>111</v>
      </c>
      <c r="K26" s="36"/>
      <c r="L26" s="284" t="s">
        <v>52</v>
      </c>
      <c r="M26" s="39"/>
      <c r="N26" s="38" t="s">
        <v>43</v>
      </c>
      <c r="O26" s="38" t="s">
        <v>53</v>
      </c>
      <c r="P26" s="38" t="s">
        <v>44</v>
      </c>
      <c r="Q26" s="38" t="s">
        <v>277</v>
      </c>
      <c r="R26" s="38" t="s">
        <v>276</v>
      </c>
      <c r="S26" s="36"/>
    </row>
    <row r="27" spans="1:19" ht="12.75" customHeight="1" thickTop="1" x14ac:dyDescent="0.25">
      <c r="B27" s="1" t="s">
        <v>74</v>
      </c>
      <c r="E27" s="36"/>
      <c r="F27" s="40"/>
      <c r="G27" s="271"/>
      <c r="H27" s="126">
        <v>6.2E-2</v>
      </c>
      <c r="I27" s="49"/>
      <c r="J27" s="125">
        <v>113700</v>
      </c>
      <c r="K27" s="36"/>
      <c r="L27" s="43">
        <f>L21*$H$27</f>
        <v>0</v>
      </c>
      <c r="M27" s="44"/>
      <c r="N27" s="43">
        <f>N21*$H$27</f>
        <v>0</v>
      </c>
      <c r="O27" s="43">
        <f>O21*$H$27</f>
        <v>0</v>
      </c>
      <c r="P27" s="43">
        <f>P21*$H$27</f>
        <v>0</v>
      </c>
      <c r="Q27" s="43">
        <f>Q21*$H$27</f>
        <v>0</v>
      </c>
      <c r="R27" s="43">
        <f>R21*$H$27</f>
        <v>0</v>
      </c>
      <c r="S27" s="36"/>
    </row>
    <row r="28" spans="1:19" ht="12.75" customHeight="1" x14ac:dyDescent="0.25">
      <c r="B28" s="1" t="s">
        <v>75</v>
      </c>
      <c r="E28" s="36"/>
      <c r="F28" s="40"/>
      <c r="G28" s="271"/>
      <c r="H28" s="126">
        <v>1.4500000000000001E-2</v>
      </c>
      <c r="I28" s="49"/>
      <c r="J28" s="126"/>
      <c r="K28" s="36"/>
      <c r="L28" s="43">
        <f>L21*$H$28</f>
        <v>0</v>
      </c>
      <c r="M28" s="44"/>
      <c r="N28" s="43">
        <f>N21*$H$28</f>
        <v>0</v>
      </c>
      <c r="O28" s="43">
        <f>O21*$H$28</f>
        <v>0</v>
      </c>
      <c r="P28" s="43">
        <f>P21*$H$28</f>
        <v>0</v>
      </c>
      <c r="Q28" s="43">
        <f>Q21*$H$28</f>
        <v>0</v>
      </c>
      <c r="R28" s="43">
        <f>R21*$H$28</f>
        <v>0</v>
      </c>
      <c r="S28" s="36"/>
    </row>
    <row r="29" spans="1:19" ht="12.75" customHeight="1" x14ac:dyDescent="0.25">
      <c r="B29" s="1" t="s">
        <v>65</v>
      </c>
      <c r="E29" s="36"/>
      <c r="F29" s="40"/>
      <c r="G29" s="271"/>
      <c r="H29" s="126">
        <v>8.0000000000000002E-3</v>
      </c>
      <c r="I29" s="49"/>
      <c r="J29" s="125">
        <v>7000</v>
      </c>
      <c r="K29" s="36"/>
      <c r="L29" s="43">
        <f>F21*J29*H29/12</f>
        <v>0</v>
      </c>
      <c r="M29" s="44"/>
      <c r="N29" s="43">
        <f t="shared" ref="N29:N34" si="0">L29*12</f>
        <v>0</v>
      </c>
      <c r="O29" s="43">
        <f t="shared" ref="O29:P31" si="1">N29</f>
        <v>0</v>
      </c>
      <c r="P29" s="43">
        <f t="shared" si="1"/>
        <v>0</v>
      </c>
      <c r="Q29" s="43">
        <f t="shared" ref="Q29:R31" si="2">P29</f>
        <v>0</v>
      </c>
      <c r="R29" s="43">
        <f t="shared" si="2"/>
        <v>0</v>
      </c>
      <c r="S29" s="36"/>
    </row>
    <row r="30" spans="1:19" ht="12.75" customHeight="1" x14ac:dyDescent="0.25">
      <c r="B30" s="1" t="s">
        <v>66</v>
      </c>
      <c r="E30" s="36"/>
      <c r="F30" s="40"/>
      <c r="G30" s="271"/>
      <c r="H30" s="126">
        <v>2.7E-2</v>
      </c>
      <c r="I30" s="49"/>
      <c r="J30" s="125">
        <v>12000</v>
      </c>
      <c r="K30" s="36"/>
      <c r="L30" s="43">
        <f>F21*J30*H30/12</f>
        <v>0</v>
      </c>
      <c r="M30" s="44"/>
      <c r="N30" s="43">
        <f t="shared" si="0"/>
        <v>0</v>
      </c>
      <c r="O30" s="43">
        <f t="shared" si="1"/>
        <v>0</v>
      </c>
      <c r="P30" s="43">
        <f t="shared" si="1"/>
        <v>0</v>
      </c>
      <c r="Q30" s="43">
        <f t="shared" si="2"/>
        <v>0</v>
      </c>
      <c r="R30" s="43">
        <f t="shared" si="2"/>
        <v>0</v>
      </c>
      <c r="S30" s="36"/>
    </row>
    <row r="31" spans="1:19" ht="12.75" customHeight="1" x14ac:dyDescent="0.25">
      <c r="B31" s="1" t="s">
        <v>71</v>
      </c>
      <c r="E31" s="36"/>
      <c r="F31" s="40"/>
      <c r="G31" s="271"/>
      <c r="H31" s="120">
        <v>0</v>
      </c>
      <c r="I31" s="49"/>
      <c r="J31" s="50"/>
      <c r="K31" s="36"/>
      <c r="L31" s="43">
        <f>H31*L21</f>
        <v>0</v>
      </c>
      <c r="M31" s="44"/>
      <c r="N31" s="43">
        <f t="shared" si="0"/>
        <v>0</v>
      </c>
      <c r="O31" s="43">
        <f t="shared" si="1"/>
        <v>0</v>
      </c>
      <c r="P31" s="43">
        <f t="shared" si="1"/>
        <v>0</v>
      </c>
      <c r="Q31" s="43">
        <f t="shared" si="2"/>
        <v>0</v>
      </c>
      <c r="R31" s="43">
        <f t="shared" si="2"/>
        <v>0</v>
      </c>
      <c r="S31" s="36"/>
    </row>
    <row r="32" spans="1:19" ht="12.75" customHeight="1" x14ac:dyDescent="0.25">
      <c r="B32" s="1" t="s">
        <v>67</v>
      </c>
      <c r="E32" s="36"/>
      <c r="F32" s="40"/>
      <c r="G32" s="271"/>
      <c r="H32" s="136">
        <v>0</v>
      </c>
      <c r="I32" s="36"/>
      <c r="J32" s="36"/>
      <c r="K32" s="36"/>
      <c r="L32" s="109">
        <f>H32*$L$21</f>
        <v>0</v>
      </c>
      <c r="M32" s="44"/>
      <c r="N32" s="43">
        <f t="shared" si="0"/>
        <v>0</v>
      </c>
      <c r="O32" s="43">
        <f>N32*(1+O8)</f>
        <v>0</v>
      </c>
      <c r="P32" s="43">
        <f>O32*(1+P8)</f>
        <v>0</v>
      </c>
      <c r="Q32" s="43">
        <f>P32*(1+Q8)</f>
        <v>0</v>
      </c>
      <c r="R32" s="43">
        <f>Q32*(1+R8)</f>
        <v>0</v>
      </c>
      <c r="S32" s="36"/>
    </row>
    <row r="33" spans="1:19" ht="12.75" customHeight="1" x14ac:dyDescent="0.25">
      <c r="B33" s="1" t="s">
        <v>70</v>
      </c>
      <c r="E33" s="36"/>
      <c r="F33" s="40"/>
      <c r="G33" s="271"/>
      <c r="H33" s="136">
        <v>0</v>
      </c>
      <c r="I33" s="36"/>
      <c r="J33" s="36"/>
      <c r="K33" s="36"/>
      <c r="L33" s="109">
        <f>H33*$L$21</f>
        <v>0</v>
      </c>
      <c r="M33" s="44"/>
      <c r="N33" s="43">
        <f t="shared" si="0"/>
        <v>0</v>
      </c>
      <c r="O33" s="43">
        <f>N33*(1+O8)</f>
        <v>0</v>
      </c>
      <c r="P33" s="43">
        <f>O33*(1+P8)</f>
        <v>0</v>
      </c>
      <c r="Q33" s="43">
        <f>P33*(1+Q8)</f>
        <v>0</v>
      </c>
      <c r="R33" s="43">
        <f>Q33*(1+R8)</f>
        <v>0</v>
      </c>
      <c r="S33" s="36"/>
    </row>
    <row r="34" spans="1:19" ht="12.75" customHeight="1" thickBot="1" x14ac:dyDescent="0.3">
      <c r="B34" s="1" t="s">
        <v>72</v>
      </c>
      <c r="E34" s="36"/>
      <c r="F34" s="40"/>
      <c r="G34" s="268"/>
      <c r="H34" s="136">
        <v>0.04</v>
      </c>
      <c r="I34" s="36"/>
      <c r="J34" s="36"/>
      <c r="K34" s="36"/>
      <c r="L34" s="108">
        <f>H34*$L$21</f>
        <v>0</v>
      </c>
      <c r="M34" s="44"/>
      <c r="N34" s="47">
        <f t="shared" si="0"/>
        <v>0</v>
      </c>
      <c r="O34" s="47">
        <f>N34*(1+O8)</f>
        <v>0</v>
      </c>
      <c r="P34" s="47">
        <f>O34*(1+P8)</f>
        <v>0</v>
      </c>
      <c r="Q34" s="47">
        <f>P34*(1+Q8)</f>
        <v>0</v>
      </c>
      <c r="R34" s="47">
        <f>Q34*(1+R8)</f>
        <v>0</v>
      </c>
      <c r="S34" s="36"/>
    </row>
    <row r="35" spans="1:19" ht="12.75" customHeight="1" x14ac:dyDescent="0.25">
      <c r="A35" s="1" t="s">
        <v>69</v>
      </c>
      <c r="E35" s="36"/>
      <c r="F35" s="40"/>
      <c r="G35" s="268"/>
      <c r="H35" s="36"/>
      <c r="I35" s="36"/>
      <c r="J35" s="36"/>
      <c r="K35" s="36"/>
      <c r="L35" s="43">
        <f>SUM(L27:L34)</f>
        <v>0</v>
      </c>
      <c r="M35" s="44"/>
      <c r="N35" s="43">
        <f>SUM(N27:N34)</f>
        <v>0</v>
      </c>
      <c r="O35" s="43">
        <f>SUM(O27:O34)</f>
        <v>0</v>
      </c>
      <c r="P35" s="43">
        <f>SUM(P27:P34)</f>
        <v>0</v>
      </c>
      <c r="Q35" s="43">
        <f>SUM(Q27:Q34)</f>
        <v>0</v>
      </c>
      <c r="R35" s="43">
        <f>SUM(R27:R34)</f>
        <v>0</v>
      </c>
      <c r="S35" s="36"/>
    </row>
    <row r="36" spans="1:19" ht="12.75" customHeight="1" x14ac:dyDescent="0.25">
      <c r="E36" s="36"/>
      <c r="F36" s="40"/>
      <c r="G36" s="268"/>
      <c r="H36" s="36"/>
      <c r="I36" s="36"/>
      <c r="J36" s="36"/>
      <c r="K36" s="36"/>
      <c r="L36" s="51"/>
      <c r="M36" s="52"/>
      <c r="N36" s="36"/>
      <c r="O36" s="36"/>
      <c r="P36" s="36"/>
      <c r="Q36" s="36"/>
      <c r="R36" s="36"/>
      <c r="S36" s="36"/>
    </row>
    <row r="37" spans="1:19" ht="12.75" customHeight="1" thickBot="1" x14ac:dyDescent="0.3">
      <c r="E37" s="36"/>
      <c r="F37" s="40"/>
      <c r="G37" s="268"/>
      <c r="H37" s="36"/>
      <c r="I37" s="36"/>
      <c r="J37" s="36"/>
      <c r="K37" s="36"/>
      <c r="L37" s="53"/>
      <c r="M37" s="41"/>
      <c r="N37" s="53"/>
      <c r="O37" s="53"/>
      <c r="P37" s="53"/>
      <c r="Q37" s="53"/>
      <c r="R37" s="53"/>
      <c r="S37" s="36"/>
    </row>
    <row r="38" spans="1:19" ht="18" customHeight="1" thickBot="1" x14ac:dyDescent="0.3">
      <c r="A38" s="1" t="s">
        <v>331</v>
      </c>
      <c r="E38" s="36"/>
      <c r="F38" s="40"/>
      <c r="G38" s="268"/>
      <c r="H38" s="36"/>
      <c r="I38" s="36"/>
      <c r="J38" s="36"/>
      <c r="K38" s="36"/>
      <c r="L38" s="55">
        <f>L21+L35+L24</f>
        <v>0</v>
      </c>
      <c r="M38" s="44"/>
      <c r="N38" s="55">
        <f>N21+N35+N24</f>
        <v>0</v>
      </c>
      <c r="O38" s="55">
        <f>O21+O35+O24</f>
        <v>0</v>
      </c>
      <c r="P38" s="55">
        <f>P21+P35+P24</f>
        <v>0</v>
      </c>
      <c r="Q38" s="55">
        <f>Q21+Q35+Q24</f>
        <v>0</v>
      </c>
      <c r="R38" s="55">
        <f>R21+R35+R24</f>
        <v>0</v>
      </c>
      <c r="S38" s="36"/>
    </row>
    <row r="39" spans="1:19" ht="12.75" customHeight="1" thickTop="1" x14ac:dyDescent="0.25">
      <c r="E39" s="36"/>
      <c r="F39" s="40"/>
      <c r="G39" s="268"/>
      <c r="H39" s="36"/>
      <c r="I39" s="36"/>
      <c r="J39" s="36"/>
      <c r="K39" s="36"/>
      <c r="L39" s="36"/>
      <c r="M39" s="41"/>
      <c r="N39" s="36"/>
      <c r="O39" s="36"/>
      <c r="P39" s="36"/>
      <c r="Q39" s="36"/>
      <c r="R39" s="36"/>
      <c r="S39" s="36"/>
    </row>
    <row r="40" spans="1:19" ht="12.75" customHeight="1" x14ac:dyDescent="0.25">
      <c r="B40" s="317" t="s">
        <v>357</v>
      </c>
      <c r="C40" s="317"/>
      <c r="D40" s="317"/>
      <c r="E40" s="317"/>
      <c r="F40" s="317"/>
      <c r="G40" s="317"/>
      <c r="H40" s="317"/>
      <c r="I40" s="317"/>
      <c r="J40" s="317"/>
      <c r="K40" s="317"/>
      <c r="L40" s="317"/>
      <c r="M40" s="317"/>
      <c r="N40" s="317"/>
      <c r="O40" s="317"/>
      <c r="P40" s="317"/>
      <c r="Q40" s="36"/>
      <c r="R40" s="36"/>
      <c r="S40" s="36"/>
    </row>
    <row r="41" spans="1:19" ht="12.75" customHeight="1" x14ac:dyDescent="0.25">
      <c r="B41" s="317"/>
      <c r="C41" s="317"/>
      <c r="D41" s="317"/>
      <c r="E41" s="317"/>
      <c r="F41" s="317"/>
      <c r="G41" s="317"/>
      <c r="H41" s="317"/>
      <c r="I41" s="317"/>
      <c r="J41" s="317"/>
      <c r="K41" s="317"/>
      <c r="L41" s="317"/>
      <c r="M41" s="317"/>
      <c r="N41" s="317"/>
      <c r="O41" s="317"/>
      <c r="P41" s="317"/>
      <c r="Q41" s="36"/>
      <c r="R41" s="36"/>
      <c r="S41" s="36"/>
    </row>
    <row r="42" spans="1:19" ht="12.75" customHeight="1" x14ac:dyDescent="0.25">
      <c r="B42" s="317"/>
      <c r="C42" s="317"/>
      <c r="D42" s="317"/>
      <c r="E42" s="317"/>
      <c r="F42" s="317"/>
      <c r="G42" s="317"/>
      <c r="H42" s="317"/>
      <c r="I42" s="317"/>
      <c r="J42" s="317"/>
      <c r="K42" s="317"/>
      <c r="L42" s="317"/>
      <c r="M42" s="317"/>
      <c r="N42" s="317"/>
      <c r="O42" s="317"/>
      <c r="P42" s="317"/>
      <c r="Q42" s="36"/>
      <c r="R42" s="36"/>
      <c r="S42" s="36"/>
    </row>
    <row r="43" spans="1:19" ht="12.75" customHeight="1" x14ac:dyDescent="0.25">
      <c r="B43" s="317"/>
      <c r="C43" s="317"/>
      <c r="D43" s="317"/>
      <c r="E43" s="317"/>
      <c r="F43" s="317"/>
      <c r="G43" s="317"/>
      <c r="H43" s="317"/>
      <c r="I43" s="317"/>
      <c r="J43" s="317"/>
      <c r="K43" s="317"/>
      <c r="L43" s="317"/>
      <c r="M43" s="317"/>
      <c r="N43" s="317"/>
      <c r="O43" s="317"/>
      <c r="P43" s="317"/>
      <c r="Q43" s="36"/>
      <c r="R43" s="36"/>
      <c r="S43" s="36"/>
    </row>
    <row r="44" spans="1:19" ht="12.75" customHeight="1" x14ac:dyDescent="0.25">
      <c r="B44" s="314" t="s">
        <v>350</v>
      </c>
      <c r="C44" s="314"/>
      <c r="D44" s="314"/>
      <c r="E44" s="314"/>
      <c r="F44" s="314"/>
      <c r="G44" s="314"/>
      <c r="H44" s="314"/>
      <c r="I44" s="314"/>
      <c r="J44" s="314"/>
      <c r="K44" s="314"/>
      <c r="L44" s="314"/>
      <c r="M44" s="314"/>
      <c r="N44" s="314"/>
      <c r="O44" s="314"/>
      <c r="P44" s="314"/>
      <c r="Q44" s="36"/>
      <c r="R44" s="36"/>
      <c r="S44" s="36"/>
    </row>
    <row r="45" spans="1:19" ht="12.75" customHeight="1" x14ac:dyDescent="0.25">
      <c r="E45" s="36"/>
      <c r="F45" s="40"/>
      <c r="G45" s="268"/>
      <c r="H45" s="36"/>
      <c r="I45" s="36"/>
      <c r="J45" s="36"/>
      <c r="K45" s="36"/>
      <c r="L45" s="36"/>
      <c r="M45" s="41"/>
      <c r="N45" s="36"/>
      <c r="O45" s="36"/>
      <c r="P45" s="36"/>
      <c r="Q45" s="36"/>
      <c r="R45" s="36"/>
      <c r="S45" s="36"/>
    </row>
    <row r="46" spans="1:19" ht="12.75" customHeight="1" x14ac:dyDescent="0.25">
      <c r="E46" s="36"/>
      <c r="F46" s="40"/>
      <c r="G46" s="268"/>
      <c r="H46" s="36"/>
      <c r="I46" s="36"/>
      <c r="J46" s="36"/>
      <c r="K46" s="36"/>
      <c r="L46" s="36"/>
      <c r="M46" s="41"/>
      <c r="N46" s="36"/>
      <c r="O46" s="36"/>
      <c r="P46" s="36"/>
      <c r="Q46" s="36"/>
      <c r="R46" s="36"/>
      <c r="S46" s="36"/>
    </row>
    <row r="47" spans="1:19" ht="12.75" customHeight="1" x14ac:dyDescent="0.25">
      <c r="E47" s="36"/>
      <c r="F47" s="40"/>
      <c r="G47" s="268"/>
      <c r="H47" s="36"/>
      <c r="I47" s="36"/>
      <c r="J47" s="36"/>
      <c r="K47" s="36"/>
      <c r="L47" s="36"/>
      <c r="M47" s="41"/>
      <c r="N47" s="36"/>
      <c r="O47" s="36"/>
      <c r="P47" s="36"/>
      <c r="Q47" s="36"/>
      <c r="R47" s="36"/>
      <c r="S47" s="36"/>
    </row>
    <row r="48" spans="1:19" ht="12.75" customHeight="1" x14ac:dyDescent="0.25">
      <c r="E48" s="36"/>
      <c r="F48" s="40"/>
      <c r="G48" s="268"/>
      <c r="H48" s="36"/>
      <c r="I48" s="36"/>
      <c r="J48" s="36"/>
      <c r="K48" s="36"/>
      <c r="L48" s="36"/>
      <c r="M48" s="41"/>
      <c r="N48" s="36"/>
      <c r="O48" s="36"/>
      <c r="P48" s="36"/>
      <c r="Q48" s="36"/>
      <c r="R48" s="36"/>
      <c r="S48" s="36"/>
    </row>
    <row r="49" spans="5:19" ht="12.75" customHeight="1" x14ac:dyDescent="0.25">
      <c r="E49" s="36"/>
      <c r="F49" s="40"/>
      <c r="G49" s="268"/>
      <c r="H49" s="36"/>
      <c r="I49" s="36"/>
      <c r="J49" s="36"/>
      <c r="K49" s="36"/>
      <c r="L49" s="36"/>
      <c r="M49" s="41"/>
      <c r="N49" s="36"/>
      <c r="O49" s="36"/>
      <c r="P49" s="36"/>
      <c r="Q49" s="36"/>
      <c r="R49" s="36"/>
      <c r="S49" s="36"/>
    </row>
    <row r="50" spans="5:19" ht="12.75" customHeight="1" x14ac:dyDescent="0.25">
      <c r="E50" s="36"/>
      <c r="F50" s="40"/>
      <c r="G50" s="268"/>
      <c r="H50" s="36"/>
      <c r="I50" s="36"/>
      <c r="J50" s="36"/>
      <c r="K50" s="36"/>
      <c r="L50" s="36"/>
      <c r="M50" s="41"/>
      <c r="N50" s="36"/>
      <c r="O50" s="36"/>
      <c r="P50" s="36"/>
      <c r="Q50" s="36"/>
      <c r="R50" s="36"/>
      <c r="S50" s="36"/>
    </row>
    <row r="51" spans="5:19" ht="12.75" customHeight="1" x14ac:dyDescent="0.25">
      <c r="E51" s="36"/>
      <c r="F51" s="40"/>
      <c r="G51" s="268"/>
      <c r="H51" s="36"/>
      <c r="I51" s="36"/>
      <c r="J51" s="36"/>
      <c r="K51" s="36"/>
      <c r="L51" s="36"/>
      <c r="M51" s="41"/>
      <c r="N51" s="36"/>
      <c r="O51" s="36"/>
      <c r="P51" s="36"/>
      <c r="Q51" s="36"/>
      <c r="R51" s="36"/>
      <c r="S51" s="36"/>
    </row>
    <row r="52" spans="5:19" ht="12.75" customHeight="1" x14ac:dyDescent="0.25">
      <c r="E52" s="36"/>
      <c r="F52" s="40"/>
      <c r="G52" s="268"/>
      <c r="H52" s="36"/>
      <c r="I52" s="36"/>
      <c r="J52" s="36"/>
      <c r="K52" s="36"/>
      <c r="L52" s="36"/>
      <c r="M52" s="41"/>
      <c r="N52" s="36"/>
      <c r="O52" s="36"/>
      <c r="P52" s="36"/>
      <c r="Q52" s="36"/>
      <c r="R52" s="36"/>
      <c r="S52" s="36"/>
    </row>
    <row r="53" spans="5:19" ht="12.75" customHeight="1" x14ac:dyDescent="0.25">
      <c r="E53" s="36"/>
      <c r="F53" s="40"/>
      <c r="G53" s="268"/>
      <c r="H53" s="36"/>
      <c r="I53" s="36"/>
      <c r="J53" s="36"/>
      <c r="K53" s="36"/>
      <c r="L53" s="36"/>
      <c r="M53" s="41"/>
      <c r="N53" s="36"/>
      <c r="O53" s="36"/>
      <c r="P53" s="36"/>
      <c r="Q53" s="36"/>
      <c r="R53" s="36"/>
      <c r="S53" s="36"/>
    </row>
    <row r="54" spans="5:19" ht="12.75" customHeight="1" x14ac:dyDescent="0.25"/>
    <row r="55" spans="5:19" ht="12.75" customHeight="1" x14ac:dyDescent="0.25"/>
    <row r="56" spans="5:19" ht="12.75" customHeight="1" x14ac:dyDescent="0.25"/>
    <row r="57" spans="5:19" ht="12.75" customHeight="1" x14ac:dyDescent="0.25"/>
    <row r="58" spans="5:19" ht="12.75" customHeight="1" x14ac:dyDescent="0.25"/>
    <row r="59" spans="5:19" ht="12.75" customHeight="1" x14ac:dyDescent="0.25"/>
    <row r="60" spans="5:19" ht="12.75" customHeight="1" x14ac:dyDescent="0.25"/>
    <row r="61" spans="5:19" ht="12.75" customHeight="1" x14ac:dyDescent="0.25"/>
  </sheetData>
  <sheetProtection sheet="1" objects="1" scenarios="1"/>
  <mergeCells count="5">
    <mergeCell ref="I6:J6"/>
    <mergeCell ref="B44:P44"/>
    <mergeCell ref="H24:J24"/>
    <mergeCell ref="B40:P43"/>
    <mergeCell ref="H23:J23"/>
  </mergeCells>
  <phoneticPr fontId="4" type="noConversion"/>
  <pageMargins left="0.75" right="0.75" top="1" bottom="1" header="0.5" footer="0.5"/>
  <pageSetup scale="87" orientation="landscape" blackAndWhite="1" horizontalDpi="300" verticalDpi="300"/>
  <headerFooter>
    <oddHeader>&amp;R&amp;K000000&amp;A_x000D_&amp;D_x000D_&amp;T</oddHeader>
    <oddFooter>&amp;L&amp;F&amp;RPage &amp;P of &amp;N</oddFooter>
  </headerFooter>
  <colBreaks count="1" manualBreakCount="1">
    <brk id="18" max="1048575" man="1"/>
  </colBreaks>
  <ignoredErrors>
    <ignoredError sqref="L32:L34" unlockedFormula="1"/>
  </ignoredErrors>
  <legacyDrawing r:id="rId1"/>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showGridLines="0" workbookViewId="0">
      <selection activeCell="G39" sqref="G39"/>
    </sheetView>
  </sheetViews>
  <sheetFormatPr defaultColWidth="8.875" defaultRowHeight="12" x14ac:dyDescent="0.25"/>
  <cols>
    <col min="1" max="4" width="3" style="1" customWidth="1"/>
    <col min="5" max="5" width="20.75" customWidth="1"/>
    <col min="6" max="6" width="23.75" customWidth="1"/>
    <col min="7" max="7" width="11.25" customWidth="1"/>
    <col min="8" max="8" width="8.75" style="14" customWidth="1"/>
    <col min="9" max="11" width="18.75" customWidth="1"/>
    <col min="12" max="12" width="5.75" customWidth="1"/>
  </cols>
  <sheetData>
    <row r="1" spans="1:18" ht="15.6" x14ac:dyDescent="0.3">
      <c r="A1" s="5" t="str">
        <f>'1. Required Start-Up Funds'!A1</f>
        <v>SCORE Financial Template</v>
      </c>
      <c r="Q1" s="10"/>
    </row>
    <row r="2" spans="1:18" ht="15.6" x14ac:dyDescent="0.3">
      <c r="A2" s="5" t="s">
        <v>219</v>
      </c>
    </row>
    <row r="3" spans="1:18" ht="12.75" customHeight="1" x14ac:dyDescent="0.25">
      <c r="E3" s="36"/>
      <c r="F3" s="36"/>
      <c r="G3" s="36"/>
      <c r="H3" s="41"/>
      <c r="I3" s="36"/>
      <c r="J3" s="36"/>
      <c r="K3" s="36"/>
      <c r="L3" s="36"/>
      <c r="M3" s="36"/>
      <c r="N3" s="36"/>
      <c r="O3" s="36"/>
      <c r="P3" s="36"/>
      <c r="Q3" s="36"/>
    </row>
    <row r="4" spans="1:18" ht="12.75" customHeight="1" x14ac:dyDescent="0.25">
      <c r="A4" s="212" t="s">
        <v>233</v>
      </c>
      <c r="B4" s="212"/>
      <c r="C4" s="212"/>
      <c r="D4" s="212"/>
      <c r="E4" s="221"/>
      <c r="F4" s="221"/>
      <c r="G4" s="221"/>
      <c r="H4" s="222"/>
      <c r="I4" s="221"/>
      <c r="J4" s="221"/>
      <c r="K4" s="36"/>
      <c r="L4" s="36"/>
      <c r="M4" s="36"/>
      <c r="N4" s="36"/>
      <c r="O4" s="36"/>
      <c r="P4" s="36"/>
      <c r="Q4" s="36"/>
    </row>
    <row r="5" spans="1:18" ht="12.75" customHeight="1" x14ac:dyDescent="0.25">
      <c r="A5" s="212" t="s">
        <v>234</v>
      </c>
      <c r="B5" s="212"/>
      <c r="C5" s="212"/>
      <c r="D5" s="212"/>
      <c r="E5" s="221"/>
      <c r="F5" s="221"/>
      <c r="G5" s="221"/>
      <c r="H5" s="222"/>
      <c r="I5" s="221"/>
      <c r="J5" s="221"/>
      <c r="K5" s="36"/>
      <c r="L5" s="36"/>
      <c r="M5" s="36"/>
      <c r="N5" s="36"/>
      <c r="O5" s="36"/>
      <c r="P5" s="36"/>
      <c r="Q5" s="36"/>
    </row>
    <row r="6" spans="1:18" ht="12.75" customHeight="1" x14ac:dyDescent="0.25">
      <c r="A6" s="212" t="s">
        <v>235</v>
      </c>
      <c r="B6" s="212"/>
      <c r="C6" s="212"/>
      <c r="D6" s="212"/>
      <c r="E6" s="221"/>
      <c r="F6" s="221"/>
      <c r="G6" s="221"/>
      <c r="H6" s="222"/>
      <c r="I6" s="221"/>
      <c r="J6" s="221"/>
      <c r="K6" s="36"/>
      <c r="L6" s="36"/>
      <c r="M6" s="36"/>
      <c r="N6" s="36"/>
      <c r="O6" s="36"/>
      <c r="P6" s="36"/>
      <c r="Q6" s="36"/>
    </row>
    <row r="7" spans="1:18" ht="12.75" customHeight="1" x14ac:dyDescent="0.25">
      <c r="E7" s="36"/>
      <c r="F7" s="36"/>
      <c r="G7" s="36"/>
      <c r="H7" s="41"/>
      <c r="I7" s="36"/>
      <c r="J7" s="36"/>
      <c r="K7" s="36"/>
      <c r="L7" s="36"/>
      <c r="M7" s="36"/>
      <c r="N7" s="36"/>
      <c r="O7" s="36"/>
      <c r="P7" s="36"/>
      <c r="Q7" s="36"/>
    </row>
    <row r="8" spans="1:18" ht="12.75" customHeight="1" x14ac:dyDescent="0.25">
      <c r="E8" s="36"/>
      <c r="F8" s="36"/>
      <c r="G8" s="36"/>
      <c r="H8" s="41"/>
      <c r="I8" s="36"/>
      <c r="J8" s="36"/>
      <c r="K8" s="36"/>
      <c r="L8" s="36"/>
      <c r="M8" s="36"/>
      <c r="N8" s="36"/>
      <c r="O8" s="36"/>
      <c r="P8" s="36"/>
      <c r="Q8" s="36"/>
    </row>
    <row r="9" spans="1:18" ht="12.75" customHeight="1" x14ac:dyDescent="0.25">
      <c r="A9" s="18" t="s">
        <v>219</v>
      </c>
      <c r="B9" s="18"/>
      <c r="C9" s="18"/>
      <c r="D9" s="18"/>
      <c r="E9" s="41"/>
      <c r="F9" s="39"/>
      <c r="G9" s="39" t="s">
        <v>220</v>
      </c>
      <c r="H9" s="39"/>
      <c r="I9" s="103" t="s">
        <v>221</v>
      </c>
      <c r="J9" s="39"/>
      <c r="K9" s="39"/>
      <c r="L9" s="41"/>
      <c r="M9" s="39"/>
      <c r="N9" s="41"/>
      <c r="O9" s="41"/>
      <c r="P9" s="41"/>
      <c r="Q9" s="41"/>
      <c r="R9" s="14"/>
    </row>
    <row r="10" spans="1:18" ht="12.75" customHeight="1" x14ac:dyDescent="0.25">
      <c r="A10" s="18"/>
      <c r="B10" s="1" t="s">
        <v>222</v>
      </c>
      <c r="C10" s="18"/>
      <c r="D10" s="18"/>
      <c r="E10" s="41"/>
      <c r="F10" s="41"/>
      <c r="G10" s="42"/>
      <c r="H10" s="41"/>
      <c r="I10" s="85"/>
      <c r="J10" s="41"/>
      <c r="K10" s="41"/>
      <c r="L10" s="41"/>
      <c r="M10" s="41"/>
      <c r="N10" s="41"/>
      <c r="O10" s="41"/>
      <c r="P10" s="41"/>
      <c r="Q10" s="41"/>
      <c r="R10" s="14"/>
    </row>
    <row r="11" spans="1:18" ht="12.75" customHeight="1" x14ac:dyDescent="0.25">
      <c r="A11" s="18"/>
      <c r="C11" s="18" t="s">
        <v>223</v>
      </c>
      <c r="D11" s="18"/>
      <c r="E11" s="41"/>
      <c r="F11" s="41"/>
      <c r="G11" s="152">
        <f>IF('1. Required Start-Up Funds'!G46=0,0,'1. Required Start-Up Funds'!G37/'1. Required Start-Up Funds'!G46)</f>
        <v>0</v>
      </c>
      <c r="H11" s="230"/>
      <c r="I11" s="285" t="str">
        <f>IF(G11&gt;0.2,"Owner's injection is reasonable, &gt;20%","**Owner's injection might be too low in relation to the amount of money needed")</f>
        <v>**Owner's injection might be too low in relation to the amount of money needed</v>
      </c>
      <c r="J11" s="286"/>
      <c r="K11" s="85"/>
      <c r="L11" s="41"/>
      <c r="M11" s="41"/>
      <c r="N11" s="41"/>
      <c r="O11" s="41"/>
      <c r="P11" s="41"/>
      <c r="Q11" s="41"/>
      <c r="R11" s="14"/>
    </row>
    <row r="12" spans="1:18" ht="12.75" customHeight="1" x14ac:dyDescent="0.25">
      <c r="A12" s="18"/>
      <c r="B12" s="18"/>
      <c r="C12" s="18" t="s">
        <v>224</v>
      </c>
      <c r="D12" s="18"/>
      <c r="E12" s="41"/>
      <c r="F12" s="41"/>
      <c r="G12" s="152">
        <f>IF('1. Required Start-Up Funds'!G31=0,0,'1. Required Start-Up Funds'!E28/'1. Required Start-Up Funds'!G31)</f>
        <v>0</v>
      </c>
      <c r="H12" s="230"/>
      <c r="I12" s="285" t="str">
        <f>IF(G12&lt;0.2,"Cash request seems reasonable with respect to total request, &lt;20%","**Cash request exceeds 20% which might be high")</f>
        <v>Cash request seems reasonable with respect to total request, &lt;20%</v>
      </c>
      <c r="J12" s="286"/>
      <c r="K12" s="85"/>
      <c r="L12" s="41"/>
      <c r="M12" s="41"/>
      <c r="N12" s="41"/>
      <c r="O12" s="41"/>
      <c r="P12" s="41"/>
      <c r="Q12" s="41"/>
      <c r="R12" s="14"/>
    </row>
    <row r="13" spans="1:18" ht="12.75" customHeight="1" x14ac:dyDescent="0.25">
      <c r="A13" s="18"/>
      <c r="B13" s="18"/>
      <c r="C13" s="18" t="s">
        <v>341</v>
      </c>
      <c r="D13" s="18"/>
      <c r="E13" s="41"/>
      <c r="F13" s="41"/>
      <c r="G13" s="152">
        <f>IF('7. Income Statement (1)'!Q13&gt;0,'3. Fixed Operating Expenses'!G22*12/'7. Income Statement (1)'!Q13,0)</f>
        <v>0</v>
      </c>
      <c r="H13" s="230"/>
      <c r="I13" s="285" t="str">
        <f>IF(G13&gt;10%,"**Higher than the typical 5-10% (see Note Below)", "Looks Reasonable, &lt;10%")</f>
        <v>Looks Reasonable, &lt;10%</v>
      </c>
      <c r="J13" s="286"/>
      <c r="K13" s="85"/>
      <c r="L13" s="41"/>
      <c r="M13" s="41"/>
      <c r="N13" s="41"/>
      <c r="O13" s="41"/>
      <c r="P13" s="41"/>
      <c r="Q13" s="41"/>
      <c r="R13" s="14"/>
    </row>
    <row r="14" spans="1:18" ht="12.75" customHeight="1" x14ac:dyDescent="0.25">
      <c r="A14" s="18"/>
      <c r="G14" s="153"/>
      <c r="H14" s="230"/>
      <c r="I14" s="285"/>
      <c r="J14" s="286"/>
      <c r="K14" s="85"/>
      <c r="L14" s="41"/>
      <c r="M14" s="41"/>
      <c r="N14" s="41"/>
      <c r="O14" s="41"/>
      <c r="P14" s="41"/>
      <c r="Q14" s="41"/>
      <c r="R14" s="14"/>
    </row>
    <row r="15" spans="1:18" ht="12.75" customHeight="1" x14ac:dyDescent="0.25">
      <c r="A15" s="18"/>
      <c r="B15" s="18" t="s">
        <v>225</v>
      </c>
      <c r="C15" s="18"/>
      <c r="D15" s="18"/>
      <c r="E15" s="41"/>
      <c r="F15" s="41"/>
      <c r="G15" s="153"/>
      <c r="H15" s="230"/>
      <c r="I15" s="285"/>
      <c r="J15" s="286"/>
      <c r="K15" s="85"/>
      <c r="L15" s="41"/>
      <c r="M15" s="41"/>
      <c r="N15" s="41"/>
      <c r="O15" s="41"/>
      <c r="P15" s="41"/>
      <c r="Q15" s="41"/>
      <c r="R15" s="14"/>
    </row>
    <row r="16" spans="1:18" ht="12.75" customHeight="1" x14ac:dyDescent="0.25">
      <c r="A16" s="18"/>
      <c r="B16" s="18"/>
      <c r="C16" s="18" t="s">
        <v>226</v>
      </c>
      <c r="D16" s="18"/>
      <c r="E16" s="41"/>
      <c r="F16" s="41"/>
      <c r="G16" s="152">
        <f>'1. Required Start-Up Funds'!H41</f>
        <v>7.0000000000000007E-2</v>
      </c>
      <c r="H16" s="230"/>
      <c r="I16" s="287" t="str">
        <f>IF(G16&lt;0.06,"**Interest rate may be too low for the type of loan requested, &lt;6%","Interest rate seems reasonable, &gt;6%")</f>
        <v>Interest rate seems reasonable, &gt;6%</v>
      </c>
      <c r="J16" s="230"/>
      <c r="K16" s="41"/>
      <c r="L16" s="41"/>
      <c r="M16" s="41"/>
      <c r="N16" s="41"/>
      <c r="O16" s="41"/>
      <c r="P16" s="41"/>
      <c r="Q16" s="41"/>
      <c r="R16" s="14"/>
    </row>
    <row r="17" spans="1:18" ht="12.75" customHeight="1" x14ac:dyDescent="0.25">
      <c r="A17" s="18"/>
      <c r="B17" s="18"/>
      <c r="C17" s="18" t="s">
        <v>227</v>
      </c>
      <c r="D17" s="18"/>
      <c r="E17" s="41"/>
      <c r="F17" s="41"/>
      <c r="G17" s="154">
        <f>'1. Required Start-Up Funds'!I41</f>
        <v>84</v>
      </c>
      <c r="H17" s="230"/>
      <c r="I17" s="287" t="str">
        <f>IF(G17&gt;120,"**Loan term may be too high for this type of loan, &gt;120","Loan term seems within range for this type of loan, &lt;120")</f>
        <v>Loan term seems within range for this type of loan, &lt;120</v>
      </c>
      <c r="J17" s="230"/>
      <c r="K17" s="41"/>
      <c r="L17" s="41"/>
      <c r="M17" s="41"/>
      <c r="N17" s="41"/>
      <c r="O17" s="41"/>
      <c r="P17" s="41"/>
      <c r="Q17" s="41"/>
      <c r="R17" s="14"/>
    </row>
    <row r="18" spans="1:18" ht="12.75" customHeight="1" x14ac:dyDescent="0.25">
      <c r="A18" s="18"/>
      <c r="B18" s="90"/>
      <c r="D18" s="90"/>
      <c r="E18" s="12"/>
      <c r="F18" s="12"/>
      <c r="G18" s="90"/>
      <c r="H18" s="288"/>
      <c r="I18" s="289"/>
      <c r="J18" s="290"/>
      <c r="K18" s="44"/>
      <c r="L18" s="41"/>
      <c r="M18" s="41"/>
      <c r="N18" s="41"/>
      <c r="O18" s="41"/>
      <c r="P18" s="41"/>
      <c r="Q18" s="41"/>
      <c r="R18" s="14"/>
    </row>
    <row r="19" spans="1:18" ht="12.75" customHeight="1" x14ac:dyDescent="0.25">
      <c r="A19" s="18"/>
      <c r="B19" s="90"/>
      <c r="C19" s="18" t="s">
        <v>228</v>
      </c>
      <c r="D19" s="90"/>
      <c r="E19" s="12"/>
      <c r="F19" s="12"/>
      <c r="G19" s="152">
        <f>'1. Required Start-Up Funds'!H42</f>
        <v>7.0000000000000007E-2</v>
      </c>
      <c r="H19" s="290"/>
      <c r="I19" s="289" t="str">
        <f>IF(G19&lt;0.06,"**Interest rate may be too low for type of loan requested, &lt;6%","Interest rate seems reasonable, &gt;6%")</f>
        <v>Interest rate seems reasonable, &gt;6%</v>
      </c>
      <c r="J19" s="290"/>
      <c r="K19" s="44"/>
      <c r="L19" s="41"/>
      <c r="M19" s="41"/>
      <c r="N19" s="41"/>
      <c r="O19" s="41"/>
      <c r="P19" s="41"/>
      <c r="Q19" s="41"/>
      <c r="R19" s="14"/>
    </row>
    <row r="20" spans="1:18" ht="12.75" customHeight="1" x14ac:dyDescent="0.25">
      <c r="A20" s="18"/>
      <c r="B20" s="18"/>
      <c r="C20" s="18" t="s">
        <v>229</v>
      </c>
      <c r="D20" s="18"/>
      <c r="E20" s="41"/>
      <c r="F20" s="41"/>
      <c r="G20" s="155">
        <f>'1. Required Start-Up Funds'!I42</f>
        <v>84</v>
      </c>
      <c r="H20" s="290"/>
      <c r="I20" s="291" t="str">
        <f>IF(G20&gt;240,"**Loan term may be too high for this type of loan, &gt;240","Loan term seems within range for this type of loan, &lt;240")</f>
        <v>Loan term seems within range for this type of loan, &lt;240</v>
      </c>
      <c r="J20" s="290"/>
      <c r="K20" s="44"/>
      <c r="L20" s="41"/>
      <c r="M20" s="41"/>
      <c r="N20" s="41"/>
      <c r="O20" s="41"/>
      <c r="P20" s="41"/>
      <c r="Q20" s="41"/>
      <c r="R20" s="14"/>
    </row>
    <row r="21" spans="1:18" ht="12.75" customHeight="1" x14ac:dyDescent="0.25">
      <c r="A21" s="18"/>
      <c r="B21" s="18"/>
      <c r="D21" s="18"/>
      <c r="E21" s="41"/>
      <c r="F21" s="41"/>
      <c r="G21" s="156"/>
      <c r="H21" s="290"/>
      <c r="I21" s="289"/>
      <c r="J21" s="290"/>
      <c r="K21" s="44"/>
      <c r="L21" s="41"/>
      <c r="M21" s="41"/>
      <c r="N21" s="41"/>
      <c r="O21" s="41"/>
      <c r="P21" s="41"/>
      <c r="Q21" s="41"/>
      <c r="R21" s="14"/>
    </row>
    <row r="22" spans="1:18" ht="12.75" customHeight="1" x14ac:dyDescent="0.25">
      <c r="A22" s="18"/>
      <c r="B22" s="18"/>
      <c r="C22" s="18" t="s">
        <v>230</v>
      </c>
      <c r="D22" s="18"/>
      <c r="E22" s="41"/>
      <c r="F22" s="41"/>
      <c r="G22" s="152">
        <f>IF('7. Income Statement (1)'!Q13=0,0,'1. Required Start-Up Funds'!J46*12/'7. Income Statement (1)'!Q13)</f>
        <v>0</v>
      </c>
      <c r="H22" s="290"/>
      <c r="I22" s="289" t="str">
        <f>IF(G22&gt;0.1,"**Calculated loan payments as a percent of sales may be too high, &gt;10%","Calculated loan payments as a percent of sales seem resonable, &lt;10%")</f>
        <v>Calculated loan payments as a percent of sales seem resonable, &lt;10%</v>
      </c>
      <c r="J22" s="290"/>
      <c r="K22" s="44"/>
      <c r="L22" s="41"/>
      <c r="M22" s="41"/>
      <c r="N22" s="41"/>
      <c r="O22" s="41"/>
      <c r="P22" s="41"/>
      <c r="Q22" s="41"/>
      <c r="R22" s="14"/>
    </row>
    <row r="23" spans="1:18" ht="12.75" customHeight="1" x14ac:dyDescent="0.25">
      <c r="A23" s="18"/>
      <c r="B23" s="18"/>
      <c r="C23" s="18"/>
      <c r="D23" s="18"/>
      <c r="E23" s="41"/>
      <c r="F23" s="41"/>
      <c r="G23" s="152"/>
      <c r="H23" s="290"/>
      <c r="I23" s="289"/>
      <c r="J23" s="290"/>
      <c r="K23" s="44"/>
      <c r="L23" s="41"/>
      <c r="M23" s="41"/>
      <c r="N23" s="41"/>
      <c r="O23" s="41"/>
      <c r="P23" s="41"/>
      <c r="Q23" s="41"/>
      <c r="R23" s="14"/>
    </row>
    <row r="24" spans="1:18" ht="12.75" customHeight="1" x14ac:dyDescent="0.25">
      <c r="A24" s="18"/>
      <c r="B24" s="18" t="s">
        <v>231</v>
      </c>
      <c r="C24" s="18"/>
      <c r="D24" s="18"/>
      <c r="E24" s="41"/>
      <c r="F24" s="41"/>
      <c r="G24" s="152"/>
      <c r="H24" s="290"/>
      <c r="I24" s="289"/>
      <c r="J24" s="290"/>
      <c r="K24" s="44"/>
      <c r="L24" s="41"/>
      <c r="M24" s="41"/>
      <c r="N24" s="41"/>
      <c r="O24" s="41"/>
      <c r="P24" s="41"/>
      <c r="Q24" s="41"/>
      <c r="R24" s="14"/>
    </row>
    <row r="25" spans="1:18" ht="12.75" customHeight="1" x14ac:dyDescent="0.25">
      <c r="A25" s="18"/>
      <c r="B25" s="18"/>
      <c r="C25" s="18" t="s">
        <v>232</v>
      </c>
      <c r="D25" s="18"/>
      <c r="E25" s="41"/>
      <c r="F25" s="41"/>
      <c r="G25" s="152">
        <f>'22. Year End Summary'!G26</f>
        <v>0</v>
      </c>
      <c r="H25" s="290"/>
      <c r="I25" s="289" t="str">
        <f>IF(G25&lt;0.2,"**Gross margin percentage seems very low, &lt;20%","Gross margin percentage seems reasonable, &gt;20%")</f>
        <v>**Gross margin percentage seems very low, &lt;20%</v>
      </c>
      <c r="J25" s="290"/>
      <c r="K25" s="44"/>
      <c r="L25" s="41"/>
      <c r="M25" s="41"/>
      <c r="N25" s="41"/>
      <c r="O25" s="41"/>
      <c r="P25" s="41"/>
      <c r="Q25" s="41"/>
      <c r="R25" s="14"/>
    </row>
    <row r="26" spans="1:18" ht="12.75" customHeight="1" x14ac:dyDescent="0.25">
      <c r="A26" s="18"/>
      <c r="B26" s="18"/>
      <c r="C26" s="18" t="s">
        <v>236</v>
      </c>
      <c r="D26" s="18"/>
      <c r="E26" s="41"/>
      <c r="F26" s="41"/>
      <c r="G26" s="157">
        <f>IF('2. Salaries and Wages'!N11=0,0,'2. Salaries and Wages'!N11/'2. Salaries and Wages'!F11)</f>
        <v>0</v>
      </c>
      <c r="H26" s="290"/>
      <c r="I26" s="289" t="str">
        <f>IF(G26&gt;0,"An owner's compensation amount has been established","**An owner's compensation amount has not been established")</f>
        <v>**An owner's compensation amount has not been established</v>
      </c>
      <c r="J26" s="290"/>
      <c r="K26" s="44"/>
      <c r="L26" s="41"/>
      <c r="M26" s="41"/>
      <c r="N26" s="41"/>
      <c r="O26" s="41"/>
      <c r="P26" s="41"/>
      <c r="Q26" s="41"/>
      <c r="R26" s="14"/>
    </row>
    <row r="27" spans="1:18" ht="12.75" customHeight="1" x14ac:dyDescent="0.25">
      <c r="A27" s="18"/>
      <c r="B27" s="18"/>
      <c r="C27" s="18" t="s">
        <v>237</v>
      </c>
      <c r="D27" s="18"/>
      <c r="E27" s="41"/>
      <c r="F27" s="41"/>
      <c r="G27" s="152">
        <f>IF('2. Salaries and Wages'!N11=0,0,('2. Salaries and Wages'!N11/'2. Salaries and Wages'!F11)/'7. Income Statement (1)'!Q71)</f>
        <v>0</v>
      </c>
      <c r="H27" s="290"/>
      <c r="I27" s="289" t="str">
        <f>IF(G27&gt;1,"**Owner's compensation may be too high relative to profitability of business, &gt;100%","Owner's compensation seems reasonable, &lt;100% of Net Income")</f>
        <v>Owner's compensation seems reasonable, &lt;100% of Net Income</v>
      </c>
      <c r="J27" s="290"/>
      <c r="K27" s="44"/>
      <c r="L27" s="41"/>
      <c r="M27" s="41"/>
      <c r="N27" s="41"/>
      <c r="O27" s="41"/>
      <c r="P27" s="41"/>
      <c r="Q27" s="41"/>
      <c r="R27" s="14"/>
    </row>
    <row r="28" spans="1:18" ht="12.75" customHeight="1" x14ac:dyDescent="0.25">
      <c r="A28" s="18"/>
      <c r="B28" s="18"/>
      <c r="C28" s="18" t="s">
        <v>238</v>
      </c>
      <c r="D28" s="18"/>
      <c r="E28" s="41"/>
      <c r="F28" s="41"/>
      <c r="G28" s="152">
        <f>IF('7. Income Statement (1)'!Q13=0,0,'7. Income Statement (1)'!Q36/'7. Income Statement (1)'!Q13)</f>
        <v>0</v>
      </c>
      <c r="H28" s="290"/>
      <c r="I28" s="289" t="str">
        <f>IF(G28&lt;0.03,"**Advertising as a percent of sales may be too low, &lt;3%","Advertising as a percent of sales seems reasonable, &gt;3%")</f>
        <v>**Advertising as a percent of sales may be too low, &lt;3%</v>
      </c>
      <c r="J28" s="290"/>
      <c r="K28" s="44"/>
      <c r="L28" s="41"/>
      <c r="M28" s="41"/>
      <c r="N28" s="41"/>
      <c r="O28" s="41"/>
      <c r="P28" s="41"/>
      <c r="Q28" s="41"/>
      <c r="R28" s="14"/>
    </row>
    <row r="29" spans="1:18" ht="12.75" customHeight="1" x14ac:dyDescent="0.25">
      <c r="A29" s="18"/>
      <c r="B29" s="18"/>
      <c r="C29" s="18" t="s">
        <v>245</v>
      </c>
      <c r="D29" s="18"/>
      <c r="E29" s="41"/>
      <c r="F29" s="41"/>
      <c r="G29" s="157">
        <f>'7. Income Statement (1)'!Q71</f>
        <v>0</v>
      </c>
      <c r="H29" s="290"/>
      <c r="I29" s="289" t="str">
        <f>IF(G29&lt;0,"**The business is not showing a profit","The business is showing a profit")</f>
        <v>The business is showing a profit</v>
      </c>
      <c r="J29" s="290"/>
      <c r="K29" s="44"/>
      <c r="L29" s="41"/>
      <c r="M29" s="41"/>
      <c r="N29" s="41"/>
      <c r="O29" s="41"/>
      <c r="P29" s="41"/>
      <c r="Q29" s="41"/>
      <c r="R29" s="14"/>
    </row>
    <row r="30" spans="1:18" ht="12.75" customHeight="1" x14ac:dyDescent="0.25">
      <c r="A30" s="18"/>
      <c r="B30" s="18"/>
      <c r="C30" s="18" t="s">
        <v>239</v>
      </c>
      <c r="D30" s="18"/>
      <c r="E30" s="41"/>
      <c r="F30" s="54"/>
      <c r="G30" s="152">
        <f>'22. Year End Summary'!G76</f>
        <v>0</v>
      </c>
      <c r="H30" s="290"/>
      <c r="I30" s="289" t="str">
        <f>IF(G30&gt;0.2,"**The projection may be too aggressive in stating profitability, &gt;20%","The projection seems reasonable, &lt;20%")</f>
        <v>The projection seems reasonable, &lt;20%</v>
      </c>
      <c r="J30" s="290"/>
      <c r="K30" s="44"/>
      <c r="L30" s="41"/>
      <c r="M30" s="41"/>
      <c r="N30" s="41"/>
      <c r="O30" s="41"/>
      <c r="P30" s="41"/>
      <c r="Q30" s="41"/>
      <c r="R30" s="14"/>
    </row>
    <row r="31" spans="1:18" ht="12.75" customHeight="1" x14ac:dyDescent="0.25">
      <c r="A31" s="18"/>
      <c r="B31" s="18"/>
      <c r="C31" s="18"/>
      <c r="D31" s="18"/>
      <c r="E31" s="41"/>
      <c r="F31" s="54"/>
      <c r="G31" s="156"/>
      <c r="H31" s="290"/>
      <c r="I31" s="289"/>
      <c r="J31" s="290"/>
      <c r="K31" s="44"/>
      <c r="L31" s="41"/>
      <c r="M31" s="41"/>
      <c r="N31" s="41"/>
      <c r="O31" s="41"/>
      <c r="P31" s="41"/>
      <c r="Q31" s="41"/>
      <c r="R31" s="14"/>
    </row>
    <row r="32" spans="1:18" ht="12.75" customHeight="1" x14ac:dyDescent="0.25">
      <c r="A32" s="18"/>
      <c r="B32" s="18" t="s">
        <v>240</v>
      </c>
      <c r="C32" s="18"/>
      <c r="D32" s="18"/>
      <c r="E32" s="41"/>
      <c r="F32" s="56"/>
      <c r="G32" s="100"/>
      <c r="H32" s="290"/>
      <c r="I32" s="289"/>
      <c r="J32" s="290"/>
      <c r="K32" s="44"/>
      <c r="L32" s="41"/>
      <c r="M32" s="41"/>
      <c r="N32" s="41"/>
      <c r="O32" s="41"/>
      <c r="P32" s="41"/>
      <c r="Q32" s="41"/>
      <c r="R32" s="14"/>
    </row>
    <row r="33" spans="1:18" ht="12.75" customHeight="1" x14ac:dyDescent="0.25">
      <c r="A33" s="18"/>
      <c r="B33" s="18"/>
      <c r="C33" s="18" t="s">
        <v>246</v>
      </c>
      <c r="D33" s="18"/>
      <c r="E33" s="41"/>
      <c r="F33" s="41"/>
      <c r="G33" s="157">
        <f>'8. Cash Flow Statement (1)'!Q29</f>
        <v>0</v>
      </c>
      <c r="H33" s="290"/>
      <c r="I33" s="289" t="str">
        <f>IF(G33-'6. Cash Receipts-Disbursements'!G21&gt;0,"The financial projection provides the desired level of cash flow","**The financial projection does not provide the desired level of cash flow")</f>
        <v>**The financial projection does not provide the desired level of cash flow</v>
      </c>
      <c r="J33" s="290"/>
      <c r="K33" s="44"/>
      <c r="L33" s="41"/>
      <c r="M33" s="41"/>
      <c r="N33" s="41"/>
      <c r="O33" s="41"/>
      <c r="P33" s="41"/>
      <c r="Q33" s="41"/>
      <c r="R33" s="14"/>
    </row>
    <row r="34" spans="1:18" ht="12.75" customHeight="1" x14ac:dyDescent="0.25">
      <c r="A34" s="18"/>
      <c r="B34" s="18"/>
      <c r="C34" s="18" t="s">
        <v>130</v>
      </c>
      <c r="D34" s="18"/>
      <c r="E34" s="41"/>
      <c r="F34" s="41"/>
      <c r="G34" s="157">
        <f>'8. Cash Flow Statement (1)'!Q33</f>
        <v>0</v>
      </c>
      <c r="H34" s="290"/>
      <c r="I34" s="289" t="str">
        <f>IF(G34&gt;0,"**The business will need at least this level of a line of credit","The business doesn't seem to require a line of credit")</f>
        <v>The business doesn't seem to require a line of credit</v>
      </c>
      <c r="J34" s="290"/>
      <c r="K34" s="44"/>
      <c r="L34" s="41"/>
      <c r="M34" s="41"/>
      <c r="N34" s="41"/>
      <c r="O34" s="41"/>
      <c r="P34" s="41"/>
      <c r="Q34" s="41"/>
      <c r="R34" s="14"/>
    </row>
    <row r="35" spans="1:18" ht="12.75" customHeight="1" x14ac:dyDescent="0.25">
      <c r="A35" s="18"/>
      <c r="B35" s="18"/>
      <c r="C35" s="18" t="s">
        <v>241</v>
      </c>
      <c r="D35" s="18"/>
      <c r="E35" s="41"/>
      <c r="F35" s="54"/>
      <c r="G35" s="152">
        <f>IF('7. Income Statement (1)'!Q13=0,0,'9. Balance Sheet (1)'!I8/'7. Income Statement (1)'!Q13)</f>
        <v>0</v>
      </c>
      <c r="H35" s="290"/>
      <c r="I35" s="289" t="str">
        <f>IF(G35&gt;0.3,"**Accounts receivable amounts seem high, &gt;30%","Accounts receivable amount as a percent of sales seems reasonable, &lt;30%")</f>
        <v>Accounts receivable amount as a percent of sales seems reasonable, &lt;30%</v>
      </c>
      <c r="J35" s="290"/>
      <c r="K35" s="44"/>
      <c r="L35" s="41"/>
      <c r="M35" s="41"/>
      <c r="N35" s="41"/>
      <c r="O35" s="41"/>
      <c r="P35" s="41"/>
      <c r="Q35" s="41"/>
      <c r="R35" s="14"/>
    </row>
    <row r="36" spans="1:18" ht="12.75" customHeight="1" x14ac:dyDescent="0.25">
      <c r="A36" s="18"/>
      <c r="B36" s="18"/>
      <c r="C36" s="18"/>
      <c r="D36" s="18"/>
      <c r="E36" s="41"/>
      <c r="F36" s="56"/>
      <c r="G36" s="156"/>
      <c r="H36" s="290"/>
      <c r="I36" s="289"/>
      <c r="J36" s="290"/>
      <c r="K36" s="44"/>
      <c r="L36" s="41"/>
      <c r="M36" s="41"/>
      <c r="N36" s="41"/>
      <c r="O36" s="41"/>
      <c r="P36" s="41"/>
      <c r="Q36" s="41"/>
      <c r="R36" s="14"/>
    </row>
    <row r="37" spans="1:18" ht="12.75" customHeight="1" x14ac:dyDescent="0.25">
      <c r="A37" s="18"/>
      <c r="B37" s="18" t="s">
        <v>242</v>
      </c>
      <c r="C37" s="18"/>
      <c r="D37" s="18"/>
      <c r="E37" s="41"/>
      <c r="F37" s="41"/>
      <c r="G37" s="156"/>
      <c r="H37" s="290"/>
      <c r="I37" s="289"/>
      <c r="J37" s="290"/>
      <c r="K37" s="44"/>
      <c r="L37" s="41"/>
      <c r="M37" s="41"/>
      <c r="N37" s="41"/>
      <c r="O37" s="41"/>
      <c r="P37" s="41"/>
      <c r="Q37" s="41"/>
      <c r="R37" s="14"/>
    </row>
    <row r="38" spans="1:18" ht="12.75" customHeight="1" x14ac:dyDescent="0.25">
      <c r="A38" s="18"/>
      <c r="B38" s="18"/>
      <c r="C38" s="18" t="s">
        <v>243</v>
      </c>
      <c r="D38" s="18"/>
      <c r="E38" s="41"/>
      <c r="F38" s="41"/>
      <c r="G38" s="223">
        <f>'9. Balance Sheet (1)'!F26-'9. Balance Sheet (1)'!F45</f>
        <v>0</v>
      </c>
      <c r="H38" s="290"/>
      <c r="I38" s="289" t="str">
        <f>IF(G38&lt;&gt;0,"**The balance sheet is not in balance","The balance sheet does balance")</f>
        <v>The balance sheet does balance</v>
      </c>
      <c r="J38" s="290"/>
      <c r="K38" s="44"/>
      <c r="L38" s="41"/>
      <c r="M38" s="41"/>
      <c r="N38" s="41"/>
      <c r="O38" s="41"/>
      <c r="P38" s="41"/>
      <c r="Q38" s="41"/>
      <c r="R38" s="14"/>
    </row>
    <row r="39" spans="1:18" ht="12.75" customHeight="1" x14ac:dyDescent="0.25">
      <c r="A39" s="18"/>
      <c r="B39" s="18"/>
      <c r="C39" s="18" t="s">
        <v>307</v>
      </c>
      <c r="D39" s="18"/>
      <c r="E39" s="41"/>
      <c r="F39" s="41"/>
      <c r="G39" s="223">
        <f>'9. Balance Sheet (1)'!I44</f>
        <v>0</v>
      </c>
      <c r="H39" s="290"/>
      <c r="I39" s="289" t="str">
        <f>IF(G39&lt;&gt;0,"**The balance sheet is not in balance","The balance sheet does balance")</f>
        <v>The balance sheet does balance</v>
      </c>
      <c r="J39" s="290"/>
      <c r="K39" s="44"/>
      <c r="L39" s="41"/>
      <c r="M39" s="41"/>
      <c r="N39" s="41"/>
      <c r="O39" s="41"/>
      <c r="P39" s="41"/>
      <c r="Q39" s="41"/>
      <c r="R39" s="14"/>
    </row>
    <row r="40" spans="1:18" ht="12.75" customHeight="1" x14ac:dyDescent="0.25">
      <c r="A40" s="18"/>
      <c r="B40" s="18"/>
      <c r="C40" s="18" t="s">
        <v>202</v>
      </c>
      <c r="D40" s="18"/>
      <c r="E40" s="41"/>
      <c r="F40" s="41"/>
      <c r="G40" s="152">
        <f>IF('9. Balance Sheet (1)'!I43=0,0,'9. Balance Sheet (1)'!I37/'9. Balance Sheet (1)'!I43)</f>
        <v>0</v>
      </c>
      <c r="H40" s="290"/>
      <c r="I40" s="289" t="str">
        <f>IF(G40&gt;100%,"**Most banks would consider there to be too much debt for the overall amount of equity or ownership, &gt;100%","The debt to equity ratio seems reasonable, &lt;100%")</f>
        <v>The debt to equity ratio seems reasonable, &lt;100%</v>
      </c>
      <c r="J40" s="290"/>
      <c r="K40" s="44"/>
      <c r="L40" s="41"/>
      <c r="M40" s="41"/>
      <c r="N40" s="41"/>
      <c r="O40" s="41"/>
      <c r="P40" s="41"/>
      <c r="Q40" s="41"/>
      <c r="R40" s="14"/>
    </row>
    <row r="41" spans="1:18" ht="12.75" customHeight="1" x14ac:dyDescent="0.25">
      <c r="A41" s="18"/>
      <c r="B41" s="18"/>
      <c r="C41" s="18"/>
      <c r="D41" s="18"/>
      <c r="E41" s="41"/>
      <c r="F41" s="41"/>
      <c r="G41" s="156"/>
      <c r="H41" s="290"/>
      <c r="I41" s="289"/>
      <c r="J41" s="290"/>
      <c r="K41" s="44"/>
      <c r="L41" s="41"/>
      <c r="M41" s="41"/>
      <c r="N41" s="41"/>
      <c r="O41" s="41"/>
      <c r="P41" s="41"/>
      <c r="Q41" s="41"/>
      <c r="R41" s="14"/>
    </row>
    <row r="42" spans="1:18" ht="12.75" customHeight="1" x14ac:dyDescent="0.25">
      <c r="A42" s="18"/>
      <c r="B42" s="18" t="s">
        <v>181</v>
      </c>
      <c r="C42" s="18"/>
      <c r="D42" s="18"/>
      <c r="E42" s="41"/>
      <c r="F42" s="41"/>
      <c r="G42" s="156"/>
      <c r="H42" s="290"/>
      <c r="I42" s="289"/>
      <c r="J42" s="290"/>
      <c r="K42" s="44"/>
      <c r="L42" s="41"/>
      <c r="M42" s="41"/>
      <c r="N42" s="41"/>
      <c r="O42" s="41"/>
      <c r="P42" s="41"/>
      <c r="Q42" s="41"/>
      <c r="R42" s="14"/>
    </row>
    <row r="43" spans="1:18" ht="12.75" customHeight="1" x14ac:dyDescent="0.25">
      <c r="A43" s="18"/>
      <c r="B43" s="18"/>
      <c r="C43" s="18" t="s">
        <v>244</v>
      </c>
      <c r="D43" s="18"/>
      <c r="E43" s="41"/>
      <c r="F43" s="41"/>
      <c r="G43" s="157">
        <f>'7. Income Statement (1)'!Q13-'25. Breakeven Analysis'!G18</f>
        <v>0</v>
      </c>
      <c r="H43" s="290"/>
      <c r="I43" s="289" t="str">
        <f>IF(G43&gt;0,"The sales projection exceeds the projected break-even sales level","**The sales projection is less than the break-even amount")</f>
        <v>**The sales projection is less than the break-even amount</v>
      </c>
      <c r="J43" s="290"/>
      <c r="K43" s="44"/>
      <c r="L43" s="292" t="s">
        <v>360</v>
      </c>
      <c r="M43" s="293">
        <f>'25. Breakeven Analysis'!G15</f>
        <v>0</v>
      </c>
      <c r="N43" s="41"/>
      <c r="O43" s="41"/>
      <c r="P43" s="41"/>
      <c r="Q43" s="41"/>
      <c r="R43" s="14"/>
    </row>
    <row r="44" spans="1:18" ht="12.75" customHeight="1" x14ac:dyDescent="0.25">
      <c r="A44" s="18"/>
      <c r="B44" s="18"/>
      <c r="C44" s="18"/>
      <c r="D44" s="18"/>
      <c r="E44" s="41"/>
      <c r="F44" s="41"/>
      <c r="G44" s="44"/>
      <c r="H44" s="44"/>
      <c r="I44" s="44"/>
      <c r="J44" s="44"/>
      <c r="K44" s="44"/>
      <c r="L44" s="41"/>
      <c r="M44" s="41"/>
      <c r="N44" s="41"/>
      <c r="O44" s="41"/>
      <c r="P44" s="41"/>
      <c r="Q44" s="41"/>
      <c r="R44" s="14"/>
    </row>
    <row r="45" spans="1:18" ht="12.75" customHeight="1" x14ac:dyDescent="0.25">
      <c r="A45" s="18"/>
      <c r="B45" s="18"/>
      <c r="C45" s="18"/>
      <c r="D45" s="18"/>
      <c r="E45" s="41"/>
      <c r="F45" s="41"/>
      <c r="G45" s="44"/>
      <c r="H45" s="44"/>
      <c r="I45" s="252" t="s">
        <v>340</v>
      </c>
      <c r="J45" s="253"/>
      <c r="K45" s="253"/>
      <c r="L45" s="254"/>
      <c r="M45" s="254"/>
      <c r="N45" s="255"/>
      <c r="O45" s="41"/>
      <c r="P45" s="41"/>
      <c r="Q45" s="41"/>
      <c r="R45" s="14"/>
    </row>
    <row r="46" spans="1:18" ht="12.75" customHeight="1" x14ac:dyDescent="0.25">
      <c r="A46" s="18"/>
      <c r="B46" s="18"/>
      <c r="C46" s="18"/>
      <c r="D46" s="18"/>
      <c r="E46" s="41"/>
      <c r="F46" s="41"/>
      <c r="G46" s="44"/>
      <c r="H46" s="44"/>
      <c r="I46" s="256" t="s">
        <v>339</v>
      </c>
      <c r="J46" s="257"/>
      <c r="K46" s="257"/>
      <c r="L46" s="258"/>
      <c r="M46" s="258"/>
      <c r="N46" s="259"/>
      <c r="O46" s="41"/>
      <c r="P46" s="41"/>
      <c r="Q46" s="41"/>
      <c r="R46" s="14"/>
    </row>
    <row r="47" spans="1:18" ht="12.75" customHeight="1" x14ac:dyDescent="0.25">
      <c r="A47" s="18"/>
      <c r="B47" s="18"/>
      <c r="C47" s="18"/>
      <c r="D47" s="18"/>
      <c r="E47" s="41"/>
      <c r="F47" s="41"/>
      <c r="G47" s="44"/>
      <c r="H47" s="44"/>
      <c r="I47" s="44"/>
      <c r="J47" s="44"/>
      <c r="K47" s="44"/>
      <c r="L47" s="41"/>
      <c r="M47" s="41"/>
      <c r="N47" s="41"/>
      <c r="O47" s="41"/>
      <c r="P47" s="41"/>
      <c r="Q47" s="41"/>
      <c r="R47" s="14"/>
    </row>
    <row r="48" spans="1:18" ht="12.75" customHeight="1" x14ac:dyDescent="0.25">
      <c r="A48" s="18"/>
      <c r="B48" s="18"/>
      <c r="C48" s="18"/>
      <c r="D48" s="18"/>
      <c r="E48" s="41"/>
      <c r="F48" s="41"/>
      <c r="G48" s="44"/>
      <c r="H48" s="44"/>
      <c r="I48" s="44"/>
      <c r="J48" s="44"/>
      <c r="K48" s="44"/>
      <c r="L48" s="41"/>
      <c r="M48" s="41"/>
      <c r="N48" s="41"/>
      <c r="O48" s="41"/>
      <c r="P48" s="41"/>
      <c r="Q48" s="41"/>
      <c r="R48" s="14"/>
    </row>
    <row r="49" spans="1:18" ht="12.75" customHeight="1" x14ac:dyDescent="0.25">
      <c r="A49" s="18"/>
      <c r="B49" s="18"/>
      <c r="C49" s="18"/>
      <c r="D49" s="18"/>
      <c r="E49" s="41"/>
      <c r="F49" s="41"/>
      <c r="G49" s="44"/>
      <c r="H49" s="44"/>
      <c r="I49" s="44"/>
      <c r="J49" s="44"/>
      <c r="K49" s="44"/>
      <c r="L49" s="41"/>
      <c r="M49" s="41"/>
      <c r="N49" s="41"/>
      <c r="O49" s="41"/>
      <c r="P49" s="41"/>
      <c r="Q49" s="41"/>
      <c r="R49" s="14"/>
    </row>
    <row r="50" spans="1:18" ht="12.75" customHeight="1" x14ac:dyDescent="0.25">
      <c r="A50" s="18"/>
      <c r="B50" s="18"/>
      <c r="C50" s="18"/>
      <c r="D50" s="18"/>
      <c r="E50" s="41"/>
      <c r="F50" s="41"/>
      <c r="G50" s="44"/>
      <c r="H50" s="44"/>
      <c r="I50" s="44"/>
      <c r="J50" s="44"/>
      <c r="K50" s="44"/>
      <c r="L50" s="41"/>
      <c r="M50" s="41"/>
      <c r="N50" s="41"/>
      <c r="O50" s="41"/>
      <c r="P50" s="41"/>
      <c r="Q50" s="41"/>
      <c r="R50" s="14"/>
    </row>
    <row r="51" spans="1:18" ht="12.75" customHeight="1" x14ac:dyDescent="0.25">
      <c r="A51" s="18"/>
      <c r="B51" s="18"/>
      <c r="C51" s="18"/>
      <c r="D51" s="18"/>
      <c r="E51" s="41"/>
      <c r="F51" s="41"/>
      <c r="G51" s="44"/>
      <c r="H51" s="44"/>
      <c r="I51" s="44"/>
      <c r="J51" s="44"/>
      <c r="K51" s="44"/>
      <c r="L51" s="41"/>
      <c r="M51" s="41"/>
      <c r="N51" s="41"/>
      <c r="O51" s="41"/>
      <c r="P51" s="41"/>
      <c r="Q51" s="41"/>
      <c r="R51" s="14"/>
    </row>
    <row r="52" spans="1:18" ht="12.75" customHeight="1" x14ac:dyDescent="0.25">
      <c r="A52" s="18"/>
      <c r="B52" s="18"/>
      <c r="C52" s="18"/>
      <c r="D52" s="18"/>
      <c r="E52" s="41"/>
      <c r="F52" s="41"/>
      <c r="G52" s="44"/>
      <c r="H52" s="44"/>
      <c r="I52" s="44"/>
      <c r="J52" s="44"/>
      <c r="K52" s="44"/>
      <c r="L52" s="41"/>
      <c r="M52" s="41"/>
      <c r="N52" s="41"/>
      <c r="O52" s="41"/>
      <c r="P52" s="41"/>
      <c r="Q52" s="41"/>
      <c r="R52" s="14"/>
    </row>
    <row r="53" spans="1:18" ht="12.75" customHeight="1" x14ac:dyDescent="0.25">
      <c r="A53" s="18"/>
      <c r="B53" s="18"/>
      <c r="C53" s="18"/>
      <c r="D53" s="18"/>
      <c r="E53" s="41"/>
      <c r="F53" s="41"/>
      <c r="G53" s="52"/>
      <c r="H53" s="52"/>
      <c r="I53" s="52"/>
      <c r="J53" s="52"/>
      <c r="K53" s="52"/>
      <c r="L53" s="41"/>
      <c r="M53" s="41"/>
      <c r="N53" s="41"/>
      <c r="O53" s="41"/>
      <c r="P53" s="41"/>
      <c r="Q53" s="41"/>
      <c r="R53" s="14"/>
    </row>
    <row r="54" spans="1:18" ht="12.75" customHeight="1" x14ac:dyDescent="0.25">
      <c r="A54" s="18"/>
      <c r="B54" s="18"/>
      <c r="C54" s="18"/>
      <c r="D54" s="18"/>
      <c r="E54" s="41"/>
      <c r="F54" s="41"/>
      <c r="G54" s="48"/>
      <c r="H54" s="48"/>
      <c r="I54" s="48"/>
      <c r="J54" s="48"/>
      <c r="K54" s="48"/>
      <c r="L54" s="41"/>
      <c r="M54" s="41"/>
      <c r="N54" s="41"/>
      <c r="O54" s="41"/>
      <c r="P54" s="41"/>
      <c r="Q54" s="41"/>
      <c r="R54" s="14"/>
    </row>
    <row r="55" spans="1:18" ht="12.75" customHeight="1" x14ac:dyDescent="0.25">
      <c r="A55" s="18"/>
      <c r="B55" s="18"/>
      <c r="C55" s="18"/>
      <c r="D55" s="18"/>
      <c r="E55" s="41"/>
      <c r="F55" s="41"/>
      <c r="G55" s="42"/>
      <c r="H55" s="42"/>
      <c r="I55" s="42"/>
      <c r="J55" s="42"/>
      <c r="K55" s="42"/>
      <c r="L55" s="41"/>
      <c r="M55" s="41"/>
      <c r="N55" s="41"/>
      <c r="O55" s="41"/>
      <c r="P55" s="41"/>
      <c r="Q55" s="41"/>
      <c r="R55" s="14"/>
    </row>
    <row r="56" spans="1:18" ht="12.75" customHeight="1" x14ac:dyDescent="0.25">
      <c r="A56" s="18"/>
      <c r="B56" s="18"/>
      <c r="C56" s="18"/>
      <c r="D56" s="18"/>
      <c r="E56" s="41"/>
      <c r="F56" s="41"/>
      <c r="G56" s="41"/>
      <c r="H56" s="41"/>
      <c r="I56" s="41"/>
      <c r="J56" s="41"/>
      <c r="K56" s="41"/>
      <c r="L56" s="41"/>
      <c r="M56" s="41"/>
      <c r="N56" s="41"/>
      <c r="O56" s="41"/>
      <c r="P56" s="41"/>
      <c r="Q56" s="41"/>
      <c r="R56" s="14"/>
    </row>
    <row r="57" spans="1:18" ht="12.75" customHeight="1" x14ac:dyDescent="0.25">
      <c r="A57" s="18"/>
      <c r="B57" s="18"/>
      <c r="C57" s="18"/>
      <c r="D57" s="18"/>
      <c r="E57" s="41"/>
      <c r="F57" s="41"/>
      <c r="G57" s="41"/>
      <c r="H57" s="41"/>
      <c r="I57" s="41"/>
      <c r="J57" s="41"/>
      <c r="K57" s="41"/>
      <c r="L57" s="41"/>
      <c r="M57" s="41"/>
      <c r="N57" s="41"/>
      <c r="O57" s="41"/>
      <c r="P57" s="41"/>
      <c r="Q57" s="41"/>
      <c r="R57" s="14"/>
    </row>
    <row r="58" spans="1:18" ht="12.75" customHeight="1" x14ac:dyDescent="0.25">
      <c r="A58" s="18"/>
      <c r="B58" s="18"/>
      <c r="C58" s="18"/>
      <c r="D58" s="18"/>
      <c r="E58" s="14"/>
      <c r="F58" s="14"/>
      <c r="G58" s="14"/>
      <c r="I58" s="14"/>
      <c r="J58" s="14"/>
      <c r="K58" s="14"/>
      <c r="L58" s="14"/>
      <c r="M58" s="14"/>
      <c r="N58" s="14"/>
      <c r="O58" s="14"/>
      <c r="P58" s="14"/>
      <c r="Q58" s="14"/>
      <c r="R58" s="14"/>
    </row>
    <row r="59" spans="1:18" ht="12.75" customHeight="1" x14ac:dyDescent="0.25">
      <c r="A59" s="18"/>
      <c r="B59" s="18"/>
      <c r="C59" s="18"/>
      <c r="D59" s="18"/>
      <c r="E59" s="14"/>
      <c r="F59" s="14"/>
      <c r="G59" s="14"/>
      <c r="I59" s="14"/>
      <c r="J59" s="14"/>
      <c r="K59" s="14"/>
      <c r="L59" s="14"/>
      <c r="M59" s="14"/>
      <c r="N59" s="14"/>
      <c r="O59" s="14"/>
      <c r="P59" s="14"/>
      <c r="Q59" s="14"/>
      <c r="R59" s="14"/>
    </row>
    <row r="60" spans="1:18" ht="12.75" customHeight="1" x14ac:dyDescent="0.25"/>
    <row r="61" spans="1:18" ht="12.75" customHeight="1" x14ac:dyDescent="0.25"/>
    <row r="62" spans="1:18" ht="12.75" customHeight="1" x14ac:dyDescent="0.25"/>
    <row r="63" spans="1:18" ht="12.75" customHeight="1" x14ac:dyDescent="0.25"/>
    <row r="64" spans="1:18"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sheetData>
  <sheetProtection sheet="1" objects="1" scenarios="1"/>
  <phoneticPr fontId="4" type="noConversion"/>
  <pageMargins left="0.75" right="0.75" top="1" bottom="1" header="0.5" footer="0.5"/>
  <pageSetup scale="75" orientation="landscape" blackAndWhite="1" horizontalDpi="300" verticalDpi="300"/>
  <headerFooter>
    <oddHeader>&amp;R&amp;K000000&amp;A_x000D_&amp;D_x000D_&amp;T</oddHeader>
    <oddFooter>&amp;L&amp;F&amp;RPage &amp;P of &amp;N</oddFooter>
  </headerFooter>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BK59"/>
  <sheetViews>
    <sheetView workbookViewId="0">
      <selection activeCell="J15" sqref="J15"/>
    </sheetView>
  </sheetViews>
  <sheetFormatPr defaultColWidth="8.875" defaultRowHeight="11.4" x14ac:dyDescent="0.2"/>
  <cols>
    <col min="1" max="1" width="17.25" customWidth="1"/>
    <col min="2" max="2" width="10.75" customWidth="1"/>
    <col min="3" max="3" width="2.75" customWidth="1"/>
    <col min="4" max="4" width="10.75" customWidth="1"/>
    <col min="5" max="5" width="2.75" customWidth="1"/>
    <col min="6" max="6" width="10.75" customWidth="1"/>
    <col min="7" max="7" width="2.75" customWidth="1"/>
    <col min="8" max="8" width="10.75" customWidth="1"/>
    <col min="9" max="9" width="2.75" customWidth="1"/>
    <col min="10" max="10" width="10.75" customWidth="1"/>
    <col min="12" max="12" width="14" customWidth="1"/>
    <col min="13" max="13" width="10.75" customWidth="1"/>
    <col min="14" max="14" width="2.75" customWidth="1"/>
    <col min="15" max="15" width="10.75" customWidth="1"/>
    <col min="16" max="16" width="2.75" customWidth="1"/>
    <col min="17" max="17" width="10.75" customWidth="1"/>
    <col min="18" max="18" width="2.75" customWidth="1"/>
    <col min="19" max="19" width="10.75" customWidth="1"/>
    <col min="20" max="20" width="2.75" customWidth="1"/>
    <col min="21" max="21" width="10.75" customWidth="1"/>
    <col min="22" max="22" width="2.75" customWidth="1"/>
    <col min="23" max="23" width="10.75" customWidth="1"/>
    <col min="25" max="25" width="4.75" customWidth="1"/>
    <col min="26" max="36" width="10.75" customWidth="1"/>
  </cols>
  <sheetData>
    <row r="6" spans="1:63" ht="12" x14ac:dyDescent="0.25">
      <c r="A6" s="1" t="s">
        <v>296</v>
      </c>
      <c r="D6" s="1" t="str">
        <f>'1. Required Start-Up Funds'!A1</f>
        <v>SCORE Financial Template</v>
      </c>
      <c r="L6" s="1" t="s">
        <v>304</v>
      </c>
      <c r="O6" s="1" t="str">
        <f>D6</f>
        <v>SCORE Financial Template</v>
      </c>
      <c r="Z6" s="1" t="s">
        <v>343</v>
      </c>
      <c r="AD6" s="1" t="str">
        <f>O6</f>
        <v>SCORE Financial Template</v>
      </c>
    </row>
    <row r="7" spans="1:63" x14ac:dyDescent="0.2">
      <c r="AB7" s="262">
        <f>'7. Income Statement (1)'!E4</f>
        <v>1</v>
      </c>
      <c r="AC7" s="262">
        <f>'7. Income Statement (1)'!F4</f>
        <v>32</v>
      </c>
      <c r="AD7" s="262">
        <f>'7. Income Statement (1)'!G4</f>
        <v>63</v>
      </c>
      <c r="AE7" s="262">
        <f>'7. Income Statement (1)'!H4</f>
        <v>94</v>
      </c>
      <c r="AF7" s="262">
        <f>'7. Income Statement (1)'!I4</f>
        <v>125</v>
      </c>
      <c r="AG7" s="262">
        <f>'7. Income Statement (1)'!J4</f>
        <v>156</v>
      </c>
      <c r="AH7" s="262">
        <f>'7. Income Statement (1)'!K4</f>
        <v>187</v>
      </c>
      <c r="AI7" s="262">
        <f>'7. Income Statement (1)'!L4</f>
        <v>218</v>
      </c>
      <c r="AJ7" s="262">
        <f>'7. Income Statement (1)'!M4</f>
        <v>249</v>
      </c>
      <c r="AK7" s="262">
        <f>'7. Income Statement (1)'!N4</f>
        <v>280</v>
      </c>
      <c r="AL7" s="262">
        <f>'7. Income Statement (1)'!O4</f>
        <v>311</v>
      </c>
      <c r="AM7" s="262">
        <f>'7. Income Statement (1)'!P4</f>
        <v>342</v>
      </c>
      <c r="AN7" s="262">
        <f>'10. Income Statement (2)'!E4</f>
        <v>1</v>
      </c>
      <c r="AO7" s="262">
        <f>'10. Income Statement (2)'!F4</f>
        <v>32</v>
      </c>
      <c r="AP7" s="262">
        <f>'10. Income Statement (2)'!G4</f>
        <v>63</v>
      </c>
      <c r="AQ7" s="262">
        <f>'10. Income Statement (2)'!H4</f>
        <v>94</v>
      </c>
      <c r="AR7" s="262">
        <f>'10. Income Statement (2)'!I4</f>
        <v>125</v>
      </c>
      <c r="AS7" s="262">
        <f>'10. Income Statement (2)'!J4</f>
        <v>156</v>
      </c>
      <c r="AT7" s="262">
        <f>'10. Income Statement (2)'!K4</f>
        <v>187</v>
      </c>
      <c r="AU7" s="262">
        <f>'10. Income Statement (2)'!L4</f>
        <v>218</v>
      </c>
      <c r="AV7" s="262">
        <f>'10. Income Statement (2)'!M4</f>
        <v>249</v>
      </c>
      <c r="AW7" s="262">
        <f>'10. Income Statement (2)'!N4</f>
        <v>280</v>
      </c>
      <c r="AX7" s="262">
        <f>'10. Income Statement (2)'!O4</f>
        <v>311</v>
      </c>
      <c r="AY7" s="262">
        <f>'10. Income Statement (2)'!P4</f>
        <v>342</v>
      </c>
      <c r="AZ7" s="262">
        <f>'13. Income Statement (3)'!E4</f>
        <v>1</v>
      </c>
      <c r="BA7" s="262">
        <f>'13. Income Statement (3)'!F4</f>
        <v>32</v>
      </c>
      <c r="BB7" s="262">
        <f>'13. Income Statement (3)'!G4</f>
        <v>63</v>
      </c>
      <c r="BC7" s="262">
        <f>'13. Income Statement (3)'!H4</f>
        <v>94</v>
      </c>
      <c r="BD7" s="262">
        <f>'13. Income Statement (3)'!I4</f>
        <v>125</v>
      </c>
      <c r="BE7" s="262">
        <f>'13. Income Statement (3)'!J4</f>
        <v>156</v>
      </c>
      <c r="BF7" s="262">
        <f>'13. Income Statement (3)'!K4</f>
        <v>187</v>
      </c>
      <c r="BG7" s="262">
        <f>'13. Income Statement (3)'!L4</f>
        <v>218</v>
      </c>
      <c r="BH7" s="262">
        <f>'13. Income Statement (3)'!M4</f>
        <v>249</v>
      </c>
      <c r="BI7" s="262">
        <f>'13. Income Statement (3)'!N4</f>
        <v>280</v>
      </c>
      <c r="BJ7" s="262">
        <f>'13. Income Statement (3)'!O4</f>
        <v>311</v>
      </c>
      <c r="BK7" s="262">
        <f>'13. Income Statement (3)'!P4</f>
        <v>342</v>
      </c>
    </row>
    <row r="8" spans="1:63" ht="12" x14ac:dyDescent="0.25">
      <c r="B8" s="37" t="str">
        <f>'22. Year End Summary'!F6</f>
        <v>Year One</v>
      </c>
      <c r="C8" s="37"/>
      <c r="D8" s="37" t="str">
        <f>'22. Year End Summary'!I6</f>
        <v>Year Two</v>
      </c>
      <c r="E8" s="37"/>
      <c r="F8" s="37" t="str">
        <f>'22. Year End Summary'!L6</f>
        <v>Year Three</v>
      </c>
      <c r="G8" s="37"/>
      <c r="H8" s="37" t="str">
        <f>'22. Year End Summary'!O6</f>
        <v>Year Four</v>
      </c>
      <c r="I8" s="37"/>
      <c r="J8" s="37" t="str">
        <f>'22. Year End Summary'!R6</f>
        <v>Year Five</v>
      </c>
      <c r="M8" s="203" t="s">
        <v>298</v>
      </c>
      <c r="N8" s="203"/>
      <c r="O8" s="203" t="s">
        <v>299</v>
      </c>
      <c r="P8" s="203"/>
      <c r="Q8" s="203" t="s">
        <v>300</v>
      </c>
      <c r="R8" s="203"/>
      <c r="S8" s="203" t="s">
        <v>301</v>
      </c>
      <c r="T8" s="203"/>
      <c r="U8" s="203" t="s">
        <v>302</v>
      </c>
      <c r="V8" s="203"/>
      <c r="W8" s="203" t="s">
        <v>303</v>
      </c>
      <c r="AA8" s="250" t="s">
        <v>337</v>
      </c>
      <c r="AB8" s="262">
        <f>'7. Income Statement (1)'!E13</f>
        <v>0</v>
      </c>
      <c r="AC8" s="262">
        <f>'7. Income Statement (1)'!F13</f>
        <v>0</v>
      </c>
      <c r="AD8" s="262">
        <f>'7. Income Statement (1)'!G13</f>
        <v>0</v>
      </c>
      <c r="AE8" s="262">
        <f>'7. Income Statement (1)'!H13</f>
        <v>0</v>
      </c>
      <c r="AF8" s="262">
        <f>'7. Income Statement (1)'!I13</f>
        <v>0</v>
      </c>
      <c r="AG8" s="262">
        <f>'7. Income Statement (1)'!J13</f>
        <v>0</v>
      </c>
      <c r="AH8" s="262">
        <f>'7. Income Statement (1)'!K13</f>
        <v>0</v>
      </c>
      <c r="AI8" s="262">
        <f>'7. Income Statement (1)'!L13</f>
        <v>0</v>
      </c>
      <c r="AJ8" s="262">
        <f>'7. Income Statement (1)'!M13</f>
        <v>0</v>
      </c>
      <c r="AK8" s="262">
        <f>'7. Income Statement (1)'!N13</f>
        <v>0</v>
      </c>
      <c r="AL8" s="262">
        <f>'7. Income Statement (1)'!O13</f>
        <v>0</v>
      </c>
      <c r="AM8" s="262">
        <f>'7. Income Statement (1)'!P13</f>
        <v>0</v>
      </c>
      <c r="AN8" s="262">
        <f>'10. Income Statement (2)'!E13</f>
        <v>0</v>
      </c>
      <c r="AO8" s="262">
        <f>'10. Income Statement (2)'!F13</f>
        <v>0</v>
      </c>
      <c r="AP8" s="262">
        <f>'10. Income Statement (2)'!G13</f>
        <v>0</v>
      </c>
      <c r="AQ8" s="262">
        <f>'10. Income Statement (2)'!H13</f>
        <v>0</v>
      </c>
      <c r="AR8" s="262">
        <f>'10. Income Statement (2)'!I13</f>
        <v>0</v>
      </c>
      <c r="AS8" s="262">
        <f>'10. Income Statement (2)'!J13</f>
        <v>0</v>
      </c>
      <c r="AT8" s="262">
        <f>'10. Income Statement (2)'!K13</f>
        <v>0</v>
      </c>
      <c r="AU8" s="262">
        <f>'10. Income Statement (2)'!L13</f>
        <v>0</v>
      </c>
      <c r="AV8" s="262">
        <f>'10. Income Statement (2)'!M13</f>
        <v>0</v>
      </c>
      <c r="AW8" s="262">
        <f>'10. Income Statement (2)'!N13</f>
        <v>0</v>
      </c>
      <c r="AX8" s="262">
        <f>'10. Income Statement (2)'!O13</f>
        <v>0</v>
      </c>
      <c r="AY8" s="262">
        <f>'10. Income Statement (2)'!P13</f>
        <v>0</v>
      </c>
      <c r="AZ8" s="262">
        <f>'13. Income Statement (3)'!E13</f>
        <v>0</v>
      </c>
      <c r="BA8" s="262">
        <f>'13. Income Statement (3)'!F13</f>
        <v>0</v>
      </c>
      <c r="BB8" s="262">
        <f>'13. Income Statement (3)'!G13</f>
        <v>0</v>
      </c>
      <c r="BC8" s="262">
        <f>'13. Income Statement (3)'!H13</f>
        <v>0</v>
      </c>
      <c r="BD8" s="262">
        <f>'13. Income Statement (3)'!I13</f>
        <v>0</v>
      </c>
      <c r="BE8" s="262">
        <f>'13. Income Statement (3)'!J13</f>
        <v>0</v>
      </c>
      <c r="BF8" s="262">
        <f>'13. Income Statement (3)'!K13</f>
        <v>0</v>
      </c>
      <c r="BG8" s="262">
        <f>'13. Income Statement (3)'!L13</f>
        <v>0</v>
      </c>
      <c r="BH8" s="262">
        <f>'13. Income Statement (3)'!M13</f>
        <v>0</v>
      </c>
      <c r="BI8" s="262">
        <f>'13. Income Statement (3)'!N13</f>
        <v>0</v>
      </c>
      <c r="BJ8" s="262">
        <f>'13. Income Statement (3)'!O13</f>
        <v>0</v>
      </c>
      <c r="BK8" s="262">
        <f>'13. Income Statement (3)'!P13</f>
        <v>0</v>
      </c>
    </row>
    <row r="9" spans="1:63" ht="12" x14ac:dyDescent="0.25">
      <c r="L9" s="1" t="s">
        <v>136</v>
      </c>
      <c r="M9" s="19">
        <f>'23. Balance Sheet Summary'!F13</f>
        <v>0</v>
      </c>
      <c r="N9" s="19"/>
      <c r="O9" s="19">
        <f>'23. Balance Sheet Summary'!I13</f>
        <v>0</v>
      </c>
      <c r="P9" s="19"/>
      <c r="Q9" s="19">
        <f>'23. Balance Sheet Summary'!K13</f>
        <v>0</v>
      </c>
      <c r="R9" s="19"/>
      <c r="S9" s="19">
        <f>'23. Balance Sheet Summary'!N13</f>
        <v>0</v>
      </c>
      <c r="T9" s="19"/>
      <c r="U9" s="19">
        <f>IF(H11=0,0,'23. Balance Sheet Summary'!P13)</f>
        <v>0</v>
      </c>
      <c r="V9" s="19"/>
      <c r="W9" s="19">
        <f>IF(J11=0,0,'23. Balance Sheet Summary'!S13)</f>
        <v>0</v>
      </c>
      <c r="AA9" s="250" t="s">
        <v>113</v>
      </c>
      <c r="AB9" s="262">
        <f>'7. Income Statement (1)'!E71</f>
        <v>0</v>
      </c>
      <c r="AC9" s="262">
        <f>'7. Income Statement (1)'!F71</f>
        <v>0</v>
      </c>
      <c r="AD9" s="262">
        <f>'7. Income Statement (1)'!G71</f>
        <v>0</v>
      </c>
      <c r="AE9" s="262">
        <f>'7. Income Statement (1)'!H71</f>
        <v>0</v>
      </c>
      <c r="AF9" s="262">
        <f>'7. Income Statement (1)'!I71</f>
        <v>0</v>
      </c>
      <c r="AG9" s="262">
        <f>'7. Income Statement (1)'!J71</f>
        <v>0</v>
      </c>
      <c r="AH9" s="262">
        <f>'7. Income Statement (1)'!K71</f>
        <v>0</v>
      </c>
      <c r="AI9" s="262">
        <f>'7. Income Statement (1)'!L71</f>
        <v>0</v>
      </c>
      <c r="AJ9" s="262">
        <f>'7. Income Statement (1)'!M71</f>
        <v>0</v>
      </c>
      <c r="AK9" s="262">
        <f>'7. Income Statement (1)'!N71</f>
        <v>0</v>
      </c>
      <c r="AL9" s="262">
        <f>'7. Income Statement (1)'!O71</f>
        <v>0</v>
      </c>
      <c r="AM9" s="262">
        <f>'7. Income Statement (1)'!P71</f>
        <v>0</v>
      </c>
      <c r="AN9" s="262">
        <f>'10. Income Statement (2)'!E71</f>
        <v>0</v>
      </c>
      <c r="AO9" s="262">
        <f>'10. Income Statement (2)'!F71</f>
        <v>0</v>
      </c>
      <c r="AP9" s="262">
        <f>'10. Income Statement (2)'!G71</f>
        <v>0</v>
      </c>
      <c r="AQ9" s="262">
        <f>'10. Income Statement (2)'!H71</f>
        <v>0</v>
      </c>
      <c r="AR9" s="262">
        <f>'10. Income Statement (2)'!I71</f>
        <v>0</v>
      </c>
      <c r="AS9" s="262">
        <f>'10. Income Statement (2)'!J71</f>
        <v>0</v>
      </c>
      <c r="AT9" s="262">
        <f>'10. Income Statement (2)'!K71</f>
        <v>0</v>
      </c>
      <c r="AU9" s="262">
        <f>'10. Income Statement (2)'!L71</f>
        <v>0</v>
      </c>
      <c r="AV9" s="262">
        <f>'10. Income Statement (2)'!M71</f>
        <v>0</v>
      </c>
      <c r="AW9" s="262">
        <f>'10. Income Statement (2)'!N71</f>
        <v>0</v>
      </c>
      <c r="AX9" s="262">
        <f>'10. Income Statement (2)'!O71</f>
        <v>0</v>
      </c>
      <c r="AY9" s="262">
        <f>'10. Income Statement (2)'!P71</f>
        <v>0</v>
      </c>
      <c r="AZ9" s="262">
        <f>'13. Income Statement (3)'!E71</f>
        <v>0</v>
      </c>
      <c r="BA9" s="262">
        <f>'13. Income Statement (3)'!F71</f>
        <v>0</v>
      </c>
      <c r="BB9" s="262">
        <f>'13. Income Statement (3)'!G71</f>
        <v>0</v>
      </c>
      <c r="BC9" s="262">
        <f>'13. Income Statement (3)'!H71</f>
        <v>0</v>
      </c>
      <c r="BD9" s="262">
        <f>'13. Income Statement (3)'!I71</f>
        <v>0</v>
      </c>
      <c r="BE9" s="262">
        <f>'13. Income Statement (3)'!J71</f>
        <v>0</v>
      </c>
      <c r="BF9" s="262">
        <f>'13. Income Statement (3)'!K71</f>
        <v>0</v>
      </c>
      <c r="BG9" s="262">
        <f>'13. Income Statement (3)'!L71</f>
        <v>0</v>
      </c>
      <c r="BH9" s="262">
        <f>'13. Income Statement (3)'!M71</f>
        <v>0</v>
      </c>
      <c r="BI9" s="262">
        <f>'13. Income Statement (3)'!N71</f>
        <v>0</v>
      </c>
      <c r="BJ9" s="262">
        <f>'13. Income Statement (3)'!O71</f>
        <v>0</v>
      </c>
      <c r="BK9" s="262">
        <f>'13. Income Statement (3)'!P71</f>
        <v>0</v>
      </c>
    </row>
    <row r="10" spans="1:63" ht="12" x14ac:dyDescent="0.25">
      <c r="L10" s="1" t="s">
        <v>5</v>
      </c>
      <c r="M10" s="19">
        <f>'23. Balance Sheet Summary'!F23</f>
        <v>0</v>
      </c>
      <c r="N10" s="19"/>
      <c r="O10" s="19">
        <f>'23. Balance Sheet Summary'!I23</f>
        <v>0</v>
      </c>
      <c r="P10" s="19"/>
      <c r="Q10" s="19">
        <f>'23. Balance Sheet Summary'!K23</f>
        <v>0</v>
      </c>
      <c r="R10" s="19"/>
      <c r="S10" s="19">
        <f>'23. Balance Sheet Summary'!N23</f>
        <v>0</v>
      </c>
      <c r="T10" s="19"/>
      <c r="U10" s="19">
        <f>IF(H11=0,0,'23. Balance Sheet Summary'!P23)</f>
        <v>0</v>
      </c>
      <c r="V10" s="19"/>
      <c r="W10" s="19">
        <f>IF(J11=0,0,'23. Balance Sheet Summary'!S23)</f>
        <v>0</v>
      </c>
      <c r="AA10" s="250" t="s">
        <v>129</v>
      </c>
      <c r="AB10" s="262">
        <f>'8. Cash Flow Statement (1)'!E29</f>
        <v>0</v>
      </c>
      <c r="AC10" s="262">
        <f>'8. Cash Flow Statement (1)'!F29</f>
        <v>0</v>
      </c>
      <c r="AD10" s="262">
        <f>'8. Cash Flow Statement (1)'!G29</f>
        <v>0</v>
      </c>
      <c r="AE10" s="262">
        <f>'8. Cash Flow Statement (1)'!H29</f>
        <v>0</v>
      </c>
      <c r="AF10" s="262">
        <f>'8. Cash Flow Statement (1)'!I29</f>
        <v>0</v>
      </c>
      <c r="AG10" s="262">
        <f>'8. Cash Flow Statement (1)'!J29</f>
        <v>0</v>
      </c>
      <c r="AH10" s="262">
        <f>'8. Cash Flow Statement (1)'!K29</f>
        <v>0</v>
      </c>
      <c r="AI10" s="262">
        <f>'8. Cash Flow Statement (1)'!L29</f>
        <v>0</v>
      </c>
      <c r="AJ10" s="262">
        <f>'8. Cash Flow Statement (1)'!M29</f>
        <v>0</v>
      </c>
      <c r="AK10" s="262">
        <f>'8. Cash Flow Statement (1)'!N29</f>
        <v>0</v>
      </c>
      <c r="AL10" s="262">
        <f>'8. Cash Flow Statement (1)'!O29</f>
        <v>0</v>
      </c>
      <c r="AM10" s="262">
        <f>'8. Cash Flow Statement (1)'!P29</f>
        <v>0</v>
      </c>
      <c r="AN10" s="262">
        <f>'11. Cash Flow Statement (2)'!E29</f>
        <v>0</v>
      </c>
      <c r="AO10" s="262">
        <f>'11. Cash Flow Statement (2)'!F29</f>
        <v>0</v>
      </c>
      <c r="AP10" s="262">
        <f>'11. Cash Flow Statement (2)'!G29</f>
        <v>0</v>
      </c>
      <c r="AQ10" s="262">
        <f>'11. Cash Flow Statement (2)'!H29</f>
        <v>0</v>
      </c>
      <c r="AR10" s="262">
        <f>'11. Cash Flow Statement (2)'!I29</f>
        <v>0</v>
      </c>
      <c r="AS10" s="262">
        <f>'11. Cash Flow Statement (2)'!J29</f>
        <v>0</v>
      </c>
      <c r="AT10" s="262">
        <f>'11. Cash Flow Statement (2)'!K29</f>
        <v>0</v>
      </c>
      <c r="AU10" s="262">
        <f>'11. Cash Flow Statement (2)'!L29</f>
        <v>0</v>
      </c>
      <c r="AV10" s="262">
        <f>'11. Cash Flow Statement (2)'!M29</f>
        <v>0</v>
      </c>
      <c r="AW10" s="262">
        <f>'11. Cash Flow Statement (2)'!N29</f>
        <v>0</v>
      </c>
      <c r="AX10" s="262">
        <f>'11. Cash Flow Statement (2)'!O29</f>
        <v>0</v>
      </c>
      <c r="AY10" s="262">
        <f>'11. Cash Flow Statement (2)'!P29</f>
        <v>0</v>
      </c>
      <c r="AZ10" s="262">
        <f>'14. Cash Flow Statement (3)'!E29</f>
        <v>0</v>
      </c>
      <c r="BA10" s="262">
        <f>'14. Cash Flow Statement (3)'!F29</f>
        <v>0</v>
      </c>
      <c r="BB10" s="262">
        <f>'14. Cash Flow Statement (3)'!G29</f>
        <v>0</v>
      </c>
      <c r="BC10" s="262">
        <f>'14. Cash Flow Statement (3)'!H29</f>
        <v>0</v>
      </c>
      <c r="BD10" s="262">
        <f>'14. Cash Flow Statement (3)'!I29</f>
        <v>0</v>
      </c>
      <c r="BE10" s="262">
        <f>'14. Cash Flow Statement (3)'!J29</f>
        <v>0</v>
      </c>
      <c r="BF10" s="262">
        <f>'14. Cash Flow Statement (3)'!K29</f>
        <v>0</v>
      </c>
      <c r="BG10" s="262">
        <f>'14. Cash Flow Statement (3)'!L29</f>
        <v>0</v>
      </c>
      <c r="BH10" s="262">
        <f>'14. Cash Flow Statement (3)'!M29</f>
        <v>0</v>
      </c>
      <c r="BI10" s="262">
        <f>'14. Cash Flow Statement (3)'!N29</f>
        <v>0</v>
      </c>
      <c r="BJ10" s="262">
        <f>'14. Cash Flow Statement (3)'!O29</f>
        <v>0</v>
      </c>
      <c r="BK10" s="262">
        <f>'14. Cash Flow Statement (3)'!P29</f>
        <v>0</v>
      </c>
    </row>
    <row r="11" spans="1:63" ht="12" x14ac:dyDescent="0.25">
      <c r="A11" s="1" t="s">
        <v>105</v>
      </c>
      <c r="B11" s="19">
        <f>'22. Year End Summary'!F15</f>
        <v>0</v>
      </c>
      <c r="C11" s="19"/>
      <c r="D11" s="19">
        <f>'22. Year End Summary'!I15</f>
        <v>0</v>
      </c>
      <c r="E11" s="19"/>
      <c r="F11" s="19">
        <f>'22. Year End Summary'!L15</f>
        <v>0</v>
      </c>
      <c r="G11" s="19"/>
      <c r="H11" s="19">
        <f>'22. Year End Summary'!O15</f>
        <v>0</v>
      </c>
      <c r="I11" s="19"/>
      <c r="J11" s="19">
        <f>'22. Year End Summary'!R15</f>
        <v>0</v>
      </c>
      <c r="L11" s="1" t="s">
        <v>3</v>
      </c>
      <c r="M11" s="19">
        <f>'23. Balance Sheet Summary'!F25</f>
        <v>0</v>
      </c>
      <c r="N11" s="19"/>
      <c r="O11" s="19">
        <f>'23. Balance Sheet Summary'!I25</f>
        <v>0</v>
      </c>
      <c r="P11" s="19"/>
      <c r="Q11" s="19">
        <f>'23. Balance Sheet Summary'!K25</f>
        <v>0</v>
      </c>
      <c r="R11" s="19"/>
      <c r="S11" s="19">
        <f>'23. Balance Sheet Summary'!N25</f>
        <v>0</v>
      </c>
      <c r="T11" s="19"/>
      <c r="U11" s="19">
        <f>IF(H11=0,0,'23. Balance Sheet Summary'!P25)</f>
        <v>0</v>
      </c>
      <c r="V11" s="19"/>
      <c r="W11" s="19">
        <f>IF(J11=0,0,'23. Balance Sheet Summary'!S25)</f>
        <v>0</v>
      </c>
    </row>
    <row r="12" spans="1:63" ht="12.6" thickBot="1" x14ac:dyDescent="0.3">
      <c r="A12" s="1" t="s">
        <v>107</v>
      </c>
      <c r="B12" s="191">
        <f>'22. Year End Summary'!F24</f>
        <v>0</v>
      </c>
      <c r="C12" s="19"/>
      <c r="D12" s="191">
        <f>'22. Year End Summary'!I24</f>
        <v>0</v>
      </c>
      <c r="E12" s="19"/>
      <c r="F12" s="191">
        <f>'22. Year End Summary'!L24</f>
        <v>0</v>
      </c>
      <c r="G12" s="19"/>
      <c r="H12" s="191">
        <f>'22. Year End Summary'!O24</f>
        <v>0</v>
      </c>
      <c r="I12" s="19"/>
      <c r="J12" s="191">
        <f>'22. Year End Summary'!R24</f>
        <v>0</v>
      </c>
      <c r="M12" s="204"/>
      <c r="N12" s="12"/>
      <c r="O12" s="204"/>
      <c r="Q12" s="204"/>
      <c r="S12" s="204"/>
      <c r="U12" s="204"/>
      <c r="W12" s="204"/>
    </row>
    <row r="13" spans="1:63" ht="12" x14ac:dyDescent="0.25">
      <c r="A13" s="1" t="s">
        <v>38</v>
      </c>
      <c r="B13" s="190">
        <f>B11-B12</f>
        <v>0</v>
      </c>
      <c r="C13" s="190"/>
      <c r="D13" s="190">
        <f>D11-D12</f>
        <v>0</v>
      </c>
      <c r="E13" s="190"/>
      <c r="F13" s="190">
        <f>F11-F12</f>
        <v>0</v>
      </c>
      <c r="G13" s="190"/>
      <c r="H13" s="190">
        <f>H11-H12</f>
        <v>0</v>
      </c>
      <c r="I13" s="190"/>
      <c r="J13" s="190">
        <f>J11-J12</f>
        <v>0</v>
      </c>
      <c r="L13" s="1" t="s">
        <v>144</v>
      </c>
      <c r="M13" s="19">
        <f>M9+M10+-M11</f>
        <v>0</v>
      </c>
      <c r="N13" s="19"/>
      <c r="O13" s="19">
        <f>O9+O10+-O11</f>
        <v>0</v>
      </c>
      <c r="P13" s="19"/>
      <c r="Q13" s="19">
        <f>Q9+Q10+-Q11</f>
        <v>0</v>
      </c>
      <c r="R13" s="19"/>
      <c r="S13" s="19">
        <f>S9+S10+-S11</f>
        <v>0</v>
      </c>
      <c r="T13" s="19"/>
      <c r="U13" s="19">
        <f>IF(H11=0,0,U9+U10+-U11)</f>
        <v>0</v>
      </c>
      <c r="V13" s="19"/>
      <c r="W13" s="19">
        <f>IF(J11=0,0,W9+W10+-W11)</f>
        <v>0</v>
      </c>
    </row>
    <row r="14" spans="1:63" ht="12" x14ac:dyDescent="0.25">
      <c r="A14" s="1"/>
      <c r="L14" s="1"/>
    </row>
    <row r="15" spans="1:63" ht="12" x14ac:dyDescent="0.25">
      <c r="A15" s="1" t="s">
        <v>294</v>
      </c>
      <c r="B15" s="19">
        <f>'22. Year End Summary'!F35</f>
        <v>0</v>
      </c>
      <c r="C15" s="19"/>
      <c r="D15" s="19">
        <f>'22. Year End Summary'!I35</f>
        <v>0</v>
      </c>
      <c r="E15" s="19"/>
      <c r="F15" s="19">
        <f>'22. Year End Summary'!L35</f>
        <v>0</v>
      </c>
      <c r="G15" s="19"/>
      <c r="H15" s="19">
        <f>IF(H11=0,0,'22. Year End Summary'!O35)</f>
        <v>0</v>
      </c>
      <c r="I15" s="19"/>
      <c r="J15" s="19">
        <f>IF(J11=0,0,'22. Year End Summary'!Q35)</f>
        <v>0</v>
      </c>
      <c r="L15" s="1" t="s">
        <v>149</v>
      </c>
      <c r="M15" s="19">
        <f>'23. Balance Sheet Summary'!F38</f>
        <v>0</v>
      </c>
      <c r="N15" s="19"/>
      <c r="O15" s="19">
        <f>'23. Balance Sheet Summary'!I38</f>
        <v>0</v>
      </c>
      <c r="P15" s="19"/>
      <c r="Q15" s="19">
        <f>'23. Balance Sheet Summary'!K38</f>
        <v>0</v>
      </c>
      <c r="R15" s="19"/>
      <c r="S15" s="19">
        <f>'23. Balance Sheet Summary'!N38</f>
        <v>0</v>
      </c>
      <c r="T15" s="19"/>
      <c r="U15" s="19">
        <f>IF(H11=0,0,'23. Balance Sheet Summary'!P38)</f>
        <v>0</v>
      </c>
      <c r="V15" s="19"/>
      <c r="W15" s="19">
        <f>IF(J11=0,0,'23. Balance Sheet Summary'!S38)</f>
        <v>0</v>
      </c>
    </row>
    <row r="16" spans="1:63" ht="12" x14ac:dyDescent="0.25">
      <c r="A16" s="1" t="s">
        <v>295</v>
      </c>
      <c r="B16" s="191">
        <f>'22. Year End Summary'!F58</f>
        <v>0</v>
      </c>
      <c r="C16" s="19"/>
      <c r="D16" s="191">
        <f>'22. Year End Summary'!I58</f>
        <v>0</v>
      </c>
      <c r="E16" s="19"/>
      <c r="F16" s="191">
        <f>'22. Year End Summary'!L58</f>
        <v>0</v>
      </c>
      <c r="G16" s="19"/>
      <c r="H16" s="191">
        <f>IF(H11=0,0,'22. Year End Summary'!O58)</f>
        <v>0</v>
      </c>
      <c r="I16" s="19"/>
      <c r="J16" s="191">
        <f>IF(J11=0,0,'22. Year End Summary'!Q58)</f>
        <v>0</v>
      </c>
      <c r="L16" s="1" t="s">
        <v>151</v>
      </c>
      <c r="M16" s="19">
        <f>'23. Balance Sheet Summary'!F44</f>
        <v>0</v>
      </c>
      <c r="N16" s="19"/>
      <c r="O16" s="19">
        <f>'23. Balance Sheet Summary'!I44</f>
        <v>0</v>
      </c>
      <c r="P16" s="19"/>
      <c r="Q16" s="19">
        <f>'23. Balance Sheet Summary'!K44</f>
        <v>0</v>
      </c>
      <c r="R16" s="19"/>
      <c r="S16" s="19">
        <f>'23. Balance Sheet Summary'!N44</f>
        <v>0</v>
      </c>
      <c r="T16" s="19"/>
      <c r="U16" s="19">
        <f>IF(H11=0,0,'23. Balance Sheet Summary'!P44)</f>
        <v>0</v>
      </c>
      <c r="V16" s="19"/>
      <c r="W16" s="19">
        <f>IF(J11=0,0,'23. Balance Sheet Summary'!S44)</f>
        <v>0</v>
      </c>
    </row>
    <row r="17" spans="1:23" ht="12.6" thickBot="1" x14ac:dyDescent="0.3">
      <c r="A17" s="1" t="s">
        <v>297</v>
      </c>
      <c r="B17" s="19">
        <f>B13-B15-B16</f>
        <v>0</v>
      </c>
      <c r="C17" s="19"/>
      <c r="D17" s="19">
        <f>D13-D15-D16</f>
        <v>0</v>
      </c>
      <c r="E17" s="19"/>
      <c r="F17" s="19">
        <f>F13-F15-F16</f>
        <v>0</v>
      </c>
      <c r="G17" s="19"/>
      <c r="H17" s="19">
        <f>IF(H11=0,0,H13-H15-H16)</f>
        <v>0</v>
      </c>
      <c r="I17" s="19"/>
      <c r="J17" s="19">
        <f>IF(J11=0,0,J13-J15-J16)</f>
        <v>0</v>
      </c>
      <c r="M17" s="204"/>
      <c r="O17" s="204"/>
      <c r="Q17" s="204"/>
      <c r="S17" s="204"/>
      <c r="U17" s="204"/>
      <c r="W17" s="204"/>
    </row>
    <row r="18" spans="1:23" ht="12" x14ac:dyDescent="0.25">
      <c r="A18" s="1"/>
      <c r="L18" s="1" t="s">
        <v>150</v>
      </c>
      <c r="M18" s="19">
        <f>M15+M16</f>
        <v>0</v>
      </c>
      <c r="N18" s="19"/>
      <c r="O18" s="19">
        <f>O15+O16</f>
        <v>0</v>
      </c>
      <c r="P18" s="19"/>
      <c r="Q18" s="19">
        <f>Q15+Q16</f>
        <v>0</v>
      </c>
      <c r="R18" s="19"/>
      <c r="S18" s="19">
        <f>S15+S16</f>
        <v>0</v>
      </c>
      <c r="T18" s="19"/>
      <c r="U18" s="19">
        <f>IF(H11=0,0,U15+U16)</f>
        <v>0</v>
      </c>
      <c r="V18" s="19"/>
      <c r="W18" s="19">
        <f>IF(J11=0,0,W15+W16)</f>
        <v>0</v>
      </c>
    </row>
    <row r="19" spans="1:23" ht="12" x14ac:dyDescent="0.25">
      <c r="A19" s="1" t="s">
        <v>90</v>
      </c>
      <c r="B19" s="191">
        <f>'22. Year End Summary'!F74</f>
        <v>0</v>
      </c>
      <c r="C19" s="19"/>
      <c r="D19" s="191">
        <f>'22. Year End Summary'!I74</f>
        <v>0</v>
      </c>
      <c r="E19" s="19"/>
      <c r="F19" s="191">
        <f>'22. Year End Summary'!L74</f>
        <v>0</v>
      </c>
      <c r="G19" s="19"/>
      <c r="H19" s="191">
        <f>IF(H11=0,0,'22. Year End Summary'!O74)</f>
        <v>0</v>
      </c>
      <c r="I19" s="19"/>
      <c r="J19" s="191">
        <f>IF(J11=0,0,'22. Year End Summary'!Q74)</f>
        <v>0</v>
      </c>
    </row>
    <row r="20" spans="1:23" ht="12" x14ac:dyDescent="0.25">
      <c r="A20" s="1" t="s">
        <v>113</v>
      </c>
      <c r="B20" s="19">
        <f>B17-B19</f>
        <v>0</v>
      </c>
      <c r="C20" s="19"/>
      <c r="D20" s="19">
        <f>D17-D19</f>
        <v>0</v>
      </c>
      <c r="E20" s="19"/>
      <c r="F20" s="19">
        <f>F17-F19</f>
        <v>0</v>
      </c>
      <c r="G20" s="19"/>
      <c r="H20" s="19">
        <f>IF(H11=0,0,H17-H19)</f>
        <v>0</v>
      </c>
      <c r="I20" s="19"/>
      <c r="J20" s="19">
        <f>IF(J11=0,0,J17-J19)</f>
        <v>0</v>
      </c>
    </row>
    <row r="26" spans="1:23" x14ac:dyDescent="0.2">
      <c r="B26" s="19"/>
      <c r="C26" s="19"/>
      <c r="D26" s="19"/>
      <c r="E26" s="19"/>
      <c r="F26" s="19"/>
      <c r="G26" s="19"/>
      <c r="H26" s="19"/>
      <c r="I26" s="19"/>
      <c r="J26" s="19"/>
    </row>
    <row r="36" spans="2:23" x14ac:dyDescent="0.2">
      <c r="M36" s="19"/>
      <c r="N36" s="19"/>
      <c r="O36" s="19"/>
      <c r="P36" s="19"/>
      <c r="Q36" s="19"/>
      <c r="R36" s="19"/>
      <c r="S36" s="19"/>
      <c r="T36" s="19"/>
      <c r="U36" s="19"/>
      <c r="V36" s="19"/>
      <c r="W36" s="19"/>
    </row>
    <row r="37" spans="2:23" x14ac:dyDescent="0.2">
      <c r="B37" s="19"/>
      <c r="C37" s="19"/>
      <c r="D37" s="19"/>
      <c r="E37" s="19"/>
      <c r="F37" s="19"/>
      <c r="G37" s="19"/>
      <c r="H37" s="19"/>
      <c r="I37" s="19"/>
      <c r="J37" s="19"/>
    </row>
    <row r="55" spans="1:23" x14ac:dyDescent="0.2">
      <c r="B55" s="40" t="s">
        <v>308</v>
      </c>
      <c r="C55" s="11"/>
      <c r="D55" s="40" t="s">
        <v>309</v>
      </c>
      <c r="E55" s="11"/>
      <c r="F55" s="40" t="s">
        <v>310</v>
      </c>
      <c r="G55" s="11"/>
      <c r="H55" s="40" t="s">
        <v>311</v>
      </c>
      <c r="I55" s="11"/>
      <c r="J55" s="40" t="s">
        <v>312</v>
      </c>
      <c r="M55" s="224" t="str">
        <f>M8</f>
        <v>Base</v>
      </c>
      <c r="N55" s="224"/>
      <c r="O55" s="224" t="str">
        <f>O8</f>
        <v>EOY1</v>
      </c>
      <c r="P55" s="224"/>
      <c r="Q55" s="224" t="str">
        <f>Q8</f>
        <v>EOY2</v>
      </c>
      <c r="R55" s="224"/>
      <c r="S55" s="224" t="str">
        <f>S8</f>
        <v>EOY3</v>
      </c>
      <c r="T55" s="224"/>
      <c r="U55" s="224" t="str">
        <f>U8</f>
        <v>EOF4</v>
      </c>
      <c r="V55" s="224"/>
      <c r="W55" s="224" t="str">
        <f>W8</f>
        <v>EOY5</v>
      </c>
    </row>
    <row r="56" spans="1:23" x14ac:dyDescent="0.2">
      <c r="A56" s="3" t="str">
        <f>A11</f>
        <v>Income</v>
      </c>
      <c r="B56" s="192">
        <f>B11</f>
        <v>0</v>
      </c>
      <c r="C56" s="192"/>
      <c r="D56" s="192">
        <f>D11</f>
        <v>0</v>
      </c>
      <c r="E56" s="192"/>
      <c r="F56" s="192">
        <f>F11</f>
        <v>0</v>
      </c>
      <c r="G56" s="192"/>
      <c r="H56" s="192">
        <f>H11</f>
        <v>0</v>
      </c>
      <c r="I56" s="192"/>
      <c r="J56" s="192">
        <f>J11</f>
        <v>0</v>
      </c>
      <c r="L56" s="3" t="str">
        <f>L9</f>
        <v>Current Assets</v>
      </c>
      <c r="M56" s="19">
        <f>M9</f>
        <v>0</v>
      </c>
      <c r="N56" s="19"/>
      <c r="O56" s="19">
        <f>O9</f>
        <v>0</v>
      </c>
      <c r="P56" s="19"/>
      <c r="Q56" s="19">
        <f>Q9</f>
        <v>0</v>
      </c>
      <c r="R56" s="19"/>
      <c r="S56" s="19">
        <f>S9</f>
        <v>0</v>
      </c>
      <c r="T56" s="19"/>
      <c r="U56" s="19">
        <f>U9</f>
        <v>0</v>
      </c>
      <c r="V56" s="19"/>
      <c r="W56" s="19">
        <f>W9</f>
        <v>0</v>
      </c>
    </row>
    <row r="57" spans="1:23" x14ac:dyDescent="0.2">
      <c r="A57" s="3" t="str">
        <f>A13</f>
        <v>Gross Margin</v>
      </c>
      <c r="B57" s="192">
        <f>B13</f>
        <v>0</v>
      </c>
      <c r="C57" s="192"/>
      <c r="D57" s="192">
        <f>D13</f>
        <v>0</v>
      </c>
      <c r="E57" s="192"/>
      <c r="F57" s="192">
        <f>F13</f>
        <v>0</v>
      </c>
      <c r="G57" s="192"/>
      <c r="H57" s="192">
        <f>H13</f>
        <v>0</v>
      </c>
      <c r="I57" s="192"/>
      <c r="J57" s="192">
        <f>J13</f>
        <v>0</v>
      </c>
      <c r="L57" s="3" t="str">
        <f>L10</f>
        <v>Fixed Assets</v>
      </c>
      <c r="M57" s="19">
        <f>M10</f>
        <v>0</v>
      </c>
      <c r="N57" s="19"/>
      <c r="O57" s="19">
        <f>O10</f>
        <v>0</v>
      </c>
      <c r="P57" s="19"/>
      <c r="Q57" s="19">
        <f>Q10</f>
        <v>0</v>
      </c>
      <c r="R57" s="19"/>
      <c r="S57" s="19">
        <f>S10</f>
        <v>0</v>
      </c>
      <c r="T57" s="19"/>
      <c r="U57" s="19">
        <f>U10</f>
        <v>0</v>
      </c>
      <c r="V57" s="19"/>
      <c r="W57" s="19">
        <f>W10</f>
        <v>0</v>
      </c>
    </row>
    <row r="58" spans="1:23" x14ac:dyDescent="0.2">
      <c r="A58" s="3" t="str">
        <f>A20</f>
        <v>Net Income</v>
      </c>
      <c r="B58" s="192">
        <f>B20</f>
        <v>0</v>
      </c>
      <c r="C58" s="192"/>
      <c r="D58" s="192">
        <f>D20</f>
        <v>0</v>
      </c>
      <c r="E58" s="192"/>
      <c r="F58" s="192">
        <f>F20</f>
        <v>0</v>
      </c>
      <c r="G58" s="192"/>
      <c r="H58" s="192">
        <f>H20</f>
        <v>0</v>
      </c>
      <c r="I58" s="192"/>
      <c r="J58" s="192">
        <f>J20</f>
        <v>0</v>
      </c>
      <c r="L58" s="3" t="str">
        <f>L13</f>
        <v>Total Assets</v>
      </c>
      <c r="M58" s="19">
        <f>M13</f>
        <v>0</v>
      </c>
      <c r="N58" s="19"/>
      <c r="O58" s="19">
        <f>O13</f>
        <v>0</v>
      </c>
      <c r="P58" s="19"/>
      <c r="Q58" s="19">
        <f>Q13</f>
        <v>0</v>
      </c>
      <c r="R58" s="19"/>
      <c r="S58" s="19">
        <f>S13</f>
        <v>0</v>
      </c>
      <c r="T58" s="19"/>
      <c r="U58" s="19">
        <f>U13</f>
        <v>0</v>
      </c>
      <c r="V58" s="19"/>
      <c r="W58" s="19">
        <f>W13</f>
        <v>0</v>
      </c>
    </row>
    <row r="59" spans="1:23" x14ac:dyDescent="0.2">
      <c r="L59" s="3" t="str">
        <f>L16</f>
        <v>Owner's Equity</v>
      </c>
      <c r="M59" s="19">
        <f>M16</f>
        <v>0</v>
      </c>
      <c r="N59" s="19"/>
      <c r="O59" s="19">
        <f>O16</f>
        <v>0</v>
      </c>
      <c r="P59" s="19"/>
      <c r="Q59" s="19">
        <f>Q16</f>
        <v>0</v>
      </c>
      <c r="R59" s="19"/>
      <c r="S59" s="19">
        <f>S16</f>
        <v>0</v>
      </c>
      <c r="T59" s="19"/>
      <c r="U59" s="19">
        <f>U16</f>
        <v>0</v>
      </c>
      <c r="V59" s="19"/>
      <c r="W59" s="19">
        <f>W16</f>
        <v>0</v>
      </c>
    </row>
  </sheetData>
  <sheetProtection sheet="1" objects="1" scenarios="1"/>
  <phoneticPr fontId="4" type="noConversion"/>
  <printOptions horizontalCentered="1"/>
  <pageMargins left="0.7" right="0.7" top="0.75" bottom="0.75" header="0.3" footer="0.3"/>
  <pageSetup scale="94" fitToWidth="3" orientation="landscape" horizontalDpi="4294967293" verticalDpi="4294967293"/>
  <headerFooter>
    <oddHeader>&amp;R&amp;A
&amp;D
&amp;T</oddHeader>
    <oddFooter>&amp;L&amp;F&amp;RPage &amp;P of &amp;N</oddFooter>
  </headerFooter>
  <colBreaks count="2" manualBreakCount="2">
    <brk id="11" min="5" max="52" man="1"/>
    <brk id="24" min="5" max="52" man="1"/>
  </colBreaks>
  <drawing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9"/>
  <sheetViews>
    <sheetView topLeftCell="A7" workbookViewId="0">
      <selection activeCell="M19" sqref="M19"/>
    </sheetView>
  </sheetViews>
  <sheetFormatPr defaultColWidth="8.875" defaultRowHeight="11.4" x14ac:dyDescent="0.2"/>
  <cols>
    <col min="1" max="3" width="3" style="6" customWidth="1"/>
    <col min="4" max="4" width="27.125" customWidth="1"/>
    <col min="5" max="5" width="10.75" customWidth="1"/>
    <col min="6" max="6" width="4.75" style="14" customWidth="1"/>
    <col min="7" max="7" width="10.75" customWidth="1"/>
    <col min="8" max="8" width="4.75" style="14" customWidth="1"/>
    <col min="9" max="9" width="10.75" customWidth="1"/>
    <col min="10" max="10" width="4.75" style="14" customWidth="1"/>
    <col min="11" max="11" width="10.75" customWidth="1"/>
    <col min="12" max="12" width="4.75" style="14" customWidth="1"/>
    <col min="13" max="13" width="10.75" customWidth="1"/>
  </cols>
  <sheetData>
    <row r="1" spans="1:13" ht="15.6" x14ac:dyDescent="0.3">
      <c r="A1" s="5" t="str">
        <f>'1. Required Start-Up Funds'!A1</f>
        <v>SCORE Financial Template</v>
      </c>
    </row>
    <row r="2" spans="1:13" ht="15.6" x14ac:dyDescent="0.3">
      <c r="A2" s="5" t="s">
        <v>349</v>
      </c>
    </row>
    <row r="3" spans="1:13" ht="12.75" customHeight="1" x14ac:dyDescent="0.25">
      <c r="A3" s="1"/>
      <c r="B3" s="1"/>
      <c r="C3" s="1"/>
      <c r="D3" s="36"/>
      <c r="E3" s="36"/>
      <c r="F3" s="41"/>
      <c r="G3" s="36"/>
      <c r="H3" s="41"/>
      <c r="I3" s="36"/>
      <c r="J3" s="41"/>
      <c r="K3" s="36"/>
      <c r="L3" s="41"/>
    </row>
    <row r="4" spans="1:13" ht="12.75" customHeight="1" x14ac:dyDescent="0.25">
      <c r="A4" s="1"/>
      <c r="B4" s="1"/>
      <c r="C4" s="1"/>
      <c r="D4" s="36"/>
      <c r="E4" s="36"/>
      <c r="F4" s="41"/>
      <c r="G4" s="36"/>
      <c r="H4" s="41"/>
      <c r="I4" s="36"/>
      <c r="J4" s="41"/>
      <c r="K4" s="36"/>
      <c r="L4" s="41"/>
    </row>
    <row r="5" spans="1:13" ht="12.75" customHeight="1" x14ac:dyDescent="0.25">
      <c r="A5" s="1"/>
      <c r="B5" s="1"/>
      <c r="C5" s="1"/>
      <c r="D5" s="36"/>
      <c r="E5" s="36"/>
      <c r="F5" s="41"/>
      <c r="G5" s="36"/>
      <c r="H5" s="41"/>
      <c r="I5" s="36"/>
      <c r="J5" s="41"/>
      <c r="K5" s="36"/>
      <c r="L5" s="41"/>
    </row>
    <row r="6" spans="1:13" ht="12.75" customHeight="1" thickBot="1" x14ac:dyDescent="0.3">
      <c r="A6" s="1"/>
      <c r="B6" s="1"/>
      <c r="C6" s="1"/>
      <c r="D6" s="36"/>
      <c r="E6" s="284" t="s">
        <v>344</v>
      </c>
      <c r="F6" s="39"/>
      <c r="G6" s="284" t="s">
        <v>348</v>
      </c>
      <c r="H6" s="39"/>
      <c r="I6" s="284" t="s">
        <v>347</v>
      </c>
      <c r="J6" s="39"/>
      <c r="K6" s="38" t="s">
        <v>346</v>
      </c>
      <c r="L6" s="39"/>
      <c r="M6" s="284" t="s">
        <v>345</v>
      </c>
    </row>
    <row r="7" spans="1:13" ht="12.75" customHeight="1" thickTop="1" x14ac:dyDescent="0.25">
      <c r="A7" s="90"/>
      <c r="B7" s="90"/>
      <c r="C7" s="90"/>
      <c r="D7" s="87"/>
      <c r="E7" s="87"/>
      <c r="F7" s="41"/>
      <c r="G7" s="87"/>
      <c r="H7" s="41"/>
      <c r="I7" s="87"/>
      <c r="J7" s="41"/>
      <c r="K7" s="87"/>
      <c r="L7" s="41"/>
      <c r="M7" s="87"/>
    </row>
    <row r="8" spans="1:13" ht="12.75" customHeight="1" x14ac:dyDescent="0.25">
      <c r="A8" s="90" t="s">
        <v>115</v>
      </c>
      <c r="B8" s="90"/>
      <c r="C8" s="90"/>
      <c r="D8" s="87"/>
      <c r="E8" s="91"/>
      <c r="F8" s="44"/>
      <c r="G8" s="91"/>
      <c r="H8" s="44"/>
      <c r="I8" s="91"/>
      <c r="J8" s="44"/>
      <c r="K8" s="91"/>
      <c r="L8" s="44"/>
      <c r="M8" s="91"/>
    </row>
    <row r="9" spans="1:13" ht="12.75" customHeight="1" x14ac:dyDescent="0.25">
      <c r="A9" s="90"/>
      <c r="B9" s="90" t="s">
        <v>116</v>
      </c>
      <c r="C9" s="90"/>
      <c r="D9" s="87"/>
      <c r="E9" s="91">
        <f>'8. Cash Flow Statement (1)'!Q9</f>
        <v>0</v>
      </c>
      <c r="F9" s="44"/>
      <c r="G9" s="91">
        <f>'11. Cash Flow Statement (2)'!Q9</f>
        <v>0</v>
      </c>
      <c r="H9" s="44"/>
      <c r="I9" s="91">
        <f>'14. Cash Flow Statement (3)'!Q9</f>
        <v>0</v>
      </c>
      <c r="J9" s="44"/>
      <c r="K9" s="91">
        <f>'17. Cash Flow Statement (4)'!Q9</f>
        <v>0</v>
      </c>
      <c r="L9" s="44"/>
      <c r="M9" s="91">
        <f>'20. Cash Flow Statement (5)'!Q9</f>
        <v>0</v>
      </c>
    </row>
    <row r="10" spans="1:13" ht="12.75" customHeight="1" thickBot="1" x14ac:dyDescent="0.3">
      <c r="A10" s="90"/>
      <c r="B10" s="90" t="s">
        <v>117</v>
      </c>
      <c r="C10" s="90"/>
      <c r="D10" s="87"/>
      <c r="E10" s="47">
        <f>'8. Cash Flow Statement (1)'!Q10</f>
        <v>0</v>
      </c>
      <c r="F10" s="44"/>
      <c r="G10" s="47">
        <f>'11. Cash Flow Statement (2)'!Q10</f>
        <v>0</v>
      </c>
      <c r="H10" s="44"/>
      <c r="I10" s="47">
        <f>'14. Cash Flow Statement (3)'!Q10</f>
        <v>0</v>
      </c>
      <c r="J10" s="44"/>
      <c r="K10" s="47">
        <f>'17. Cash Flow Statement (4)'!Q10</f>
        <v>0</v>
      </c>
      <c r="L10" s="44"/>
      <c r="M10" s="47">
        <f>'20. Cash Flow Statement (5)'!Q10</f>
        <v>0</v>
      </c>
    </row>
    <row r="11" spans="1:13" ht="12.75" customHeight="1" x14ac:dyDescent="0.25">
      <c r="A11" s="90" t="s">
        <v>118</v>
      </c>
      <c r="B11" s="90"/>
      <c r="C11" s="90"/>
      <c r="D11" s="87"/>
      <c r="E11" s="91">
        <f>SUM(E9:E10)</f>
        <v>0</v>
      </c>
      <c r="F11" s="44"/>
      <c r="G11" s="91">
        <f>SUM(G9:G10)</f>
        <v>0</v>
      </c>
      <c r="H11" s="44"/>
      <c r="I11" s="91">
        <f>SUM(I9:I10)</f>
        <v>0</v>
      </c>
      <c r="J11" s="44"/>
      <c r="K11" s="91">
        <f>SUM(K9:K10)</f>
        <v>0</v>
      </c>
      <c r="L11" s="44"/>
      <c r="M11" s="91">
        <f>SUM(M9:M10)</f>
        <v>0</v>
      </c>
    </row>
    <row r="12" spans="1:13" ht="12.75" customHeight="1" x14ac:dyDescent="0.25">
      <c r="A12" s="90"/>
      <c r="B12" s="90"/>
      <c r="C12" s="90"/>
      <c r="D12" s="87"/>
      <c r="E12" s="91"/>
      <c r="F12" s="44"/>
      <c r="G12" s="91"/>
      <c r="H12" s="44"/>
      <c r="I12" s="91"/>
      <c r="J12" s="44"/>
      <c r="K12" s="91"/>
      <c r="L12" s="44"/>
      <c r="M12" s="91"/>
    </row>
    <row r="13" spans="1:13" ht="12.75" customHeight="1" x14ac:dyDescent="0.25">
      <c r="A13" s="90" t="s">
        <v>119</v>
      </c>
      <c r="B13" s="90"/>
      <c r="C13" s="90"/>
      <c r="D13" s="87"/>
      <c r="E13" s="91"/>
      <c r="F13" s="44"/>
      <c r="G13" s="91"/>
      <c r="H13" s="44"/>
      <c r="I13" s="91"/>
      <c r="J13" s="44"/>
      <c r="K13" s="91"/>
      <c r="L13" s="44"/>
      <c r="M13" s="91"/>
    </row>
    <row r="14" spans="1:13" ht="12.75" customHeight="1" x14ac:dyDescent="0.25">
      <c r="A14" s="90"/>
      <c r="B14" s="1" t="s">
        <v>138</v>
      </c>
      <c r="C14" s="1"/>
      <c r="D14" s="87"/>
      <c r="E14" s="91"/>
      <c r="F14" s="44"/>
      <c r="G14" s="91"/>
      <c r="H14" s="44"/>
      <c r="I14" s="91"/>
      <c r="J14" s="44"/>
      <c r="K14" s="91"/>
      <c r="L14" s="44"/>
      <c r="M14" s="91"/>
    </row>
    <row r="15" spans="1:13" ht="12.75" customHeight="1" x14ac:dyDescent="0.25">
      <c r="A15" s="90"/>
      <c r="B15" s="1"/>
      <c r="C15" s="90" t="s">
        <v>268</v>
      </c>
      <c r="D15" s="87"/>
      <c r="E15" s="264">
        <f>'8. Cash Flow Statement (1)'!Q15</f>
        <v>0</v>
      </c>
      <c r="F15" s="44"/>
      <c r="G15" s="264">
        <f>'11. Cash Flow Statement (2)'!Q15</f>
        <v>0</v>
      </c>
      <c r="H15" s="44"/>
      <c r="I15" s="264">
        <f>'14. Cash Flow Statement (3)'!Q15</f>
        <v>0</v>
      </c>
      <c r="J15" s="44"/>
      <c r="K15" s="264">
        <f>'17. Cash Flow Statement (4)'!Q15</f>
        <v>0</v>
      </c>
      <c r="L15" s="44"/>
      <c r="M15" s="264">
        <f>'20. Cash Flow Statement (5)'!Q15</f>
        <v>0</v>
      </c>
    </row>
    <row r="16" spans="1:13" ht="12.75" customHeight="1" x14ac:dyDescent="0.25">
      <c r="A16" s="90"/>
      <c r="B16" s="1"/>
      <c r="C16" s="90" t="s">
        <v>269</v>
      </c>
      <c r="D16" s="87"/>
      <c r="E16" s="264">
        <f>'8. Cash Flow Statement (1)'!Q16</f>
        <v>0</v>
      </c>
      <c r="F16" s="44"/>
      <c r="G16" s="264">
        <f>'11. Cash Flow Statement (2)'!Q16</f>
        <v>0</v>
      </c>
      <c r="H16" s="44"/>
      <c r="I16" s="264">
        <f>'14. Cash Flow Statement (3)'!Q16</f>
        <v>0</v>
      </c>
      <c r="J16" s="44"/>
      <c r="K16" s="264">
        <f>'17. Cash Flow Statement (4)'!Q16</f>
        <v>0</v>
      </c>
      <c r="L16" s="44"/>
      <c r="M16" s="264">
        <f>'20. Cash Flow Statement (5)'!Q16</f>
        <v>0</v>
      </c>
    </row>
    <row r="17" spans="1:13" ht="12.75" customHeight="1" x14ac:dyDescent="0.25">
      <c r="A17" s="90"/>
      <c r="B17" s="90"/>
      <c r="C17" s="90" t="s">
        <v>107</v>
      </c>
      <c r="D17" s="87"/>
      <c r="E17" s="91">
        <f>'8. Cash Flow Statement (1)'!Q17</f>
        <v>0</v>
      </c>
      <c r="F17" s="44"/>
      <c r="G17" s="91">
        <f>'11. Cash Flow Statement (2)'!Q17</f>
        <v>0</v>
      </c>
      <c r="H17" s="44"/>
      <c r="I17" s="91">
        <f>'14. Cash Flow Statement (3)'!Q17</f>
        <v>0</v>
      </c>
      <c r="J17" s="44"/>
      <c r="K17" s="91">
        <f>'17. Cash Flow Statement (4)'!Q17</f>
        <v>0</v>
      </c>
      <c r="L17" s="44"/>
      <c r="M17" s="91">
        <f>'20. Cash Flow Statement (5)'!Q17</f>
        <v>0</v>
      </c>
    </row>
    <row r="18" spans="1:13" ht="12.75" customHeight="1" x14ac:dyDescent="0.25">
      <c r="A18" s="90"/>
      <c r="B18" s="90" t="s">
        <v>120</v>
      </c>
      <c r="C18" s="90"/>
      <c r="D18" s="87"/>
      <c r="E18" s="91"/>
      <c r="F18" s="44"/>
      <c r="G18" s="91"/>
      <c r="H18" s="44"/>
      <c r="I18" s="91"/>
      <c r="J18" s="44"/>
      <c r="K18" s="91"/>
      <c r="L18" s="44"/>
      <c r="M18" s="91"/>
    </row>
    <row r="19" spans="1:13" ht="12.75" customHeight="1" x14ac:dyDescent="0.25">
      <c r="A19" s="90"/>
      <c r="B19" s="90"/>
      <c r="C19" s="90" t="str">
        <f>'7. Income Statement (1)'!A26</f>
        <v>Salaries and Wages</v>
      </c>
      <c r="D19" s="87"/>
      <c r="E19" s="91">
        <f>'8. Cash Flow Statement (1)'!Q19</f>
        <v>0</v>
      </c>
      <c r="F19" s="44"/>
      <c r="G19" s="91">
        <f>'11. Cash Flow Statement (2)'!Q19</f>
        <v>0</v>
      </c>
      <c r="H19" s="44"/>
      <c r="I19" s="91">
        <f>'14. Cash Flow Statement (3)'!Q19</f>
        <v>0</v>
      </c>
      <c r="J19" s="44"/>
      <c r="K19" s="91">
        <f>IF(K$9=0,0,'17. Cash Flow Statement (4)'!Q19)</f>
        <v>0</v>
      </c>
      <c r="L19" s="44"/>
      <c r="M19" s="91">
        <f>IF(M9=0,0,'20. Cash Flow Statement (5)'!Q19)</f>
        <v>0</v>
      </c>
    </row>
    <row r="20" spans="1:13" ht="12.75" customHeight="1" x14ac:dyDescent="0.25">
      <c r="A20" s="90"/>
      <c r="B20" s="90"/>
      <c r="C20" s="90" t="str">
        <f>'7. Income Statement (1)'!A35</f>
        <v>Fixed Business Expenses</v>
      </c>
      <c r="D20" s="87"/>
      <c r="E20" s="91">
        <f>'8. Cash Flow Statement (1)'!Q20</f>
        <v>0</v>
      </c>
      <c r="F20" s="44"/>
      <c r="G20" s="91">
        <f>'11. Cash Flow Statement (2)'!Q20</f>
        <v>0</v>
      </c>
      <c r="H20" s="44"/>
      <c r="I20" s="91">
        <f>'14. Cash Flow Statement (3)'!Q20</f>
        <v>0</v>
      </c>
      <c r="J20" s="44"/>
      <c r="K20" s="91">
        <f>IF(K$9=0,0,'17. Cash Flow Statement (4)'!Q20)</f>
        <v>0</v>
      </c>
      <c r="L20" s="44"/>
      <c r="M20" s="91">
        <f>IF(M9=0,0,'20. Cash Flow Statement (5)'!Q20)</f>
        <v>0</v>
      </c>
    </row>
    <row r="21" spans="1:13" ht="12.75" customHeight="1" x14ac:dyDescent="0.25">
      <c r="A21" s="90"/>
      <c r="B21" s="90"/>
      <c r="C21" s="90" t="s">
        <v>126</v>
      </c>
      <c r="D21" s="87"/>
      <c r="E21" s="91">
        <f>'8. Cash Flow Statement (1)'!Q21</f>
        <v>0</v>
      </c>
      <c r="F21" s="44"/>
      <c r="G21" s="91">
        <f>'11. Cash Flow Statement (2)'!Q21</f>
        <v>0</v>
      </c>
      <c r="H21" s="44"/>
      <c r="I21" s="91">
        <f>'14. Cash Flow Statement (3)'!Q21</f>
        <v>0</v>
      </c>
      <c r="J21" s="44"/>
      <c r="K21" s="91">
        <f>IF(K$9=0,0,'17. Cash Flow Statement (4)'!Q21)</f>
        <v>0</v>
      </c>
      <c r="L21" s="44"/>
      <c r="M21" s="91">
        <f>IF(M9=0,0,'20. Cash Flow Statement (5)'!Q21)</f>
        <v>0</v>
      </c>
    </row>
    <row r="22" spans="1:13" ht="12.75" customHeight="1" x14ac:dyDescent="0.25">
      <c r="A22" s="90"/>
      <c r="B22" s="90" t="s">
        <v>121</v>
      </c>
      <c r="C22" s="90"/>
      <c r="D22" s="87"/>
      <c r="E22" s="91"/>
      <c r="F22" s="44"/>
      <c r="G22" s="91"/>
      <c r="H22" s="44"/>
      <c r="I22" s="91"/>
      <c r="J22" s="44"/>
      <c r="K22" s="91"/>
      <c r="L22" s="44"/>
      <c r="M22" s="91"/>
    </row>
    <row r="23" spans="1:13" ht="12.75" customHeight="1" x14ac:dyDescent="0.25">
      <c r="A23" s="90"/>
      <c r="B23" s="90"/>
      <c r="C23" s="90" t="s">
        <v>122</v>
      </c>
      <c r="D23" s="87"/>
      <c r="E23" s="91">
        <f>'8. Cash Flow Statement (1)'!Q23</f>
        <v>0</v>
      </c>
      <c r="F23" s="44"/>
      <c r="G23" s="91">
        <f>'11. Cash Flow Statement (2)'!Q23</f>
        <v>0</v>
      </c>
      <c r="H23" s="44"/>
      <c r="I23" s="91">
        <f>'14. Cash Flow Statement (3)'!Q23</f>
        <v>0</v>
      </c>
      <c r="J23" s="44"/>
      <c r="K23" s="91">
        <f>'17. Cash Flow Statement (4)'!Q23</f>
        <v>0</v>
      </c>
      <c r="L23" s="44"/>
      <c r="M23" s="91">
        <f>'20. Cash Flow Statement (5)'!Q23</f>
        <v>0</v>
      </c>
    </row>
    <row r="24" spans="1:13" ht="12.75" customHeight="1" x14ac:dyDescent="0.25">
      <c r="A24" s="90"/>
      <c r="B24" s="90"/>
      <c r="C24" s="90" t="s">
        <v>123</v>
      </c>
      <c r="D24" s="87"/>
      <c r="E24" s="91">
        <f>'8. Cash Flow Statement (1)'!Q24</f>
        <v>0</v>
      </c>
      <c r="F24" s="44"/>
      <c r="G24" s="91">
        <f>'11. Cash Flow Statement (2)'!Q24</f>
        <v>0</v>
      </c>
      <c r="H24" s="44"/>
      <c r="I24" s="91">
        <f>'14. Cash Flow Statement (3)'!Q24</f>
        <v>0</v>
      </c>
      <c r="J24" s="44"/>
      <c r="K24" s="91">
        <f>'17. Cash Flow Statement (4)'!Q24</f>
        <v>0</v>
      </c>
      <c r="L24" s="44"/>
      <c r="M24" s="91">
        <f>'20. Cash Flow Statement (5)'!Q24</f>
        <v>0</v>
      </c>
    </row>
    <row r="25" spans="1:13" ht="12.75" customHeight="1" x14ac:dyDescent="0.25">
      <c r="A25" s="90"/>
      <c r="B25" s="90"/>
      <c r="C25" s="90" t="s">
        <v>124</v>
      </c>
      <c r="D25" s="87"/>
      <c r="E25" s="264">
        <f>'8. Cash Flow Statement (1)'!Q25</f>
        <v>0</v>
      </c>
      <c r="F25" s="44"/>
      <c r="G25" s="264">
        <f>'11. Cash Flow Statement (2)'!Q25</f>
        <v>0</v>
      </c>
      <c r="H25" s="44"/>
      <c r="I25" s="264">
        <f>'14. Cash Flow Statement (3)'!Q25</f>
        <v>0</v>
      </c>
      <c r="J25" s="44"/>
      <c r="K25" s="264">
        <f>'17. Cash Flow Statement (4)'!Q25</f>
        <v>0</v>
      </c>
      <c r="L25" s="44"/>
      <c r="M25" s="264">
        <f>'20. Cash Flow Statement (5)'!Q25</f>
        <v>0</v>
      </c>
    </row>
    <row r="26" spans="1:13" ht="12.75" customHeight="1" thickBot="1" x14ac:dyDescent="0.3">
      <c r="A26" s="1"/>
      <c r="B26" s="1"/>
      <c r="C26" s="1" t="s">
        <v>125</v>
      </c>
      <c r="D26" s="36"/>
      <c r="E26" s="265">
        <f>'8. Cash Flow Statement (1)'!Q26</f>
        <v>0</v>
      </c>
      <c r="F26" s="44"/>
      <c r="G26" s="265">
        <f>'11. Cash Flow Statement (2)'!Q26</f>
        <v>0</v>
      </c>
      <c r="H26" s="44"/>
      <c r="I26" s="265">
        <f>'14. Cash Flow Statement (3)'!Q26</f>
        <v>0</v>
      </c>
      <c r="J26" s="44"/>
      <c r="K26" s="265">
        <f>'17. Cash Flow Statement (4)'!Q26</f>
        <v>0</v>
      </c>
      <c r="L26" s="44"/>
      <c r="M26" s="265">
        <f>'20. Cash Flow Statement (5)'!Q26</f>
        <v>0</v>
      </c>
    </row>
    <row r="27" spans="1:13" ht="12.75" customHeight="1" x14ac:dyDescent="0.25">
      <c r="A27" s="1" t="s">
        <v>127</v>
      </c>
      <c r="B27" s="1"/>
      <c r="C27" s="1"/>
      <c r="D27" s="36"/>
      <c r="E27" s="43">
        <f>SUM(E15:E26)</f>
        <v>0</v>
      </c>
      <c r="F27" s="44"/>
      <c r="G27" s="43">
        <f>SUM(G15:G26)</f>
        <v>0</v>
      </c>
      <c r="H27" s="44"/>
      <c r="I27" s="43">
        <f>SUM(I15:I26)</f>
        <v>0</v>
      </c>
      <c r="J27" s="44"/>
      <c r="K27" s="43">
        <f>SUM(K15:K26)</f>
        <v>0</v>
      </c>
      <c r="L27" s="44"/>
      <c r="M27" s="43">
        <f>SUM(M15:M26)</f>
        <v>0</v>
      </c>
    </row>
    <row r="28" spans="1:13" ht="12.75" customHeight="1" x14ac:dyDescent="0.25">
      <c r="A28" s="1"/>
      <c r="B28" s="1"/>
      <c r="C28" s="1"/>
      <c r="D28" s="36"/>
      <c r="E28" s="43"/>
      <c r="F28" s="44"/>
      <c r="G28" s="43"/>
      <c r="H28" s="44"/>
      <c r="I28" s="43"/>
      <c r="J28" s="44"/>
      <c r="K28" s="43"/>
      <c r="L28" s="44"/>
      <c r="M28" s="43"/>
    </row>
    <row r="29" spans="1:13" ht="12.75" customHeight="1" x14ac:dyDescent="0.25">
      <c r="A29" s="1" t="s">
        <v>129</v>
      </c>
      <c r="B29" s="1"/>
      <c r="C29" s="1"/>
      <c r="D29" s="36"/>
      <c r="E29" s="43">
        <f>E11-E27</f>
        <v>0</v>
      </c>
      <c r="F29" s="44"/>
      <c r="G29" s="43">
        <f>G11-G27</f>
        <v>0</v>
      </c>
      <c r="H29" s="44"/>
      <c r="I29" s="43">
        <f>I11-I27</f>
        <v>0</v>
      </c>
      <c r="J29" s="44"/>
      <c r="K29" s="43">
        <f>K11-K27</f>
        <v>0</v>
      </c>
      <c r="L29" s="44"/>
      <c r="M29" s="43">
        <f>M11-M27</f>
        <v>0</v>
      </c>
    </row>
    <row r="30" spans="1:13" ht="12.75" customHeight="1" x14ac:dyDescent="0.25">
      <c r="A30" s="1"/>
      <c r="B30" s="1"/>
      <c r="C30" s="1"/>
      <c r="D30" s="36"/>
      <c r="E30" s="1"/>
      <c r="F30" s="247"/>
      <c r="G30" s="1"/>
      <c r="H30" s="247"/>
      <c r="I30" s="1"/>
      <c r="J30" s="247"/>
      <c r="K30" s="1"/>
      <c r="L30" s="247"/>
      <c r="M30" s="1"/>
    </row>
    <row r="31" spans="1:13" ht="12.75" customHeight="1" x14ac:dyDescent="0.25">
      <c r="A31" s="1"/>
      <c r="B31" s="1"/>
      <c r="C31" s="1"/>
      <c r="D31" s="36"/>
      <c r="E31" s="1"/>
      <c r="F31" s="247"/>
      <c r="G31" s="1"/>
      <c r="H31" s="247"/>
      <c r="I31" s="1"/>
      <c r="J31" s="247"/>
      <c r="K31" s="1"/>
      <c r="L31" s="247"/>
      <c r="M31" s="1"/>
    </row>
    <row r="32" spans="1:13" ht="12.75" customHeight="1" x14ac:dyDescent="0.25">
      <c r="A32" s="1"/>
      <c r="B32" s="1"/>
      <c r="C32" s="1"/>
      <c r="D32" s="36"/>
      <c r="E32" s="1"/>
      <c r="F32" s="247"/>
      <c r="G32" s="1"/>
      <c r="H32" s="247"/>
      <c r="I32" s="1"/>
      <c r="J32" s="247"/>
      <c r="K32" s="1"/>
      <c r="L32" s="247"/>
      <c r="M32" s="1"/>
    </row>
    <row r="33" spans="1:13" ht="12.75" customHeight="1" x14ac:dyDescent="0.25">
      <c r="A33" s="1"/>
      <c r="B33" s="1"/>
      <c r="C33" s="1"/>
      <c r="D33" s="36"/>
      <c r="E33" s="1"/>
      <c r="F33" s="247"/>
      <c r="G33" s="1"/>
      <c r="H33" s="247"/>
      <c r="I33" s="1"/>
      <c r="J33" s="247"/>
      <c r="K33" s="1"/>
      <c r="L33" s="247"/>
      <c r="M33" s="1"/>
    </row>
    <row r="34" spans="1:13" ht="12.75" customHeight="1" x14ac:dyDescent="0.25">
      <c r="A34" s="1"/>
      <c r="B34" s="1"/>
      <c r="C34" s="1"/>
      <c r="D34" s="36"/>
      <c r="E34" s="1"/>
      <c r="F34" s="247"/>
      <c r="G34" s="1"/>
      <c r="H34" s="247"/>
      <c r="I34" s="1"/>
      <c r="J34" s="247"/>
      <c r="K34" s="1"/>
      <c r="L34" s="247"/>
      <c r="M34" s="1"/>
    </row>
    <row r="35" spans="1:13" ht="15.75" customHeight="1" x14ac:dyDescent="0.25">
      <c r="A35" s="1"/>
      <c r="B35" s="1"/>
      <c r="C35" s="1"/>
      <c r="D35" s="36"/>
      <c r="E35" s="1"/>
      <c r="F35" s="247"/>
      <c r="G35" s="1"/>
      <c r="H35" s="247"/>
      <c r="I35" s="1"/>
      <c r="J35" s="247"/>
      <c r="K35" s="1"/>
      <c r="L35" s="247"/>
      <c r="M35" s="1"/>
    </row>
    <row r="36" spans="1:13" ht="12.75" customHeight="1" x14ac:dyDescent="0.25">
      <c r="A36" s="1"/>
      <c r="B36" s="1"/>
      <c r="C36" s="1"/>
      <c r="D36" s="36"/>
      <c r="E36" s="1"/>
      <c r="F36" s="247"/>
      <c r="G36" s="1"/>
      <c r="H36" s="247"/>
      <c r="I36" s="1"/>
      <c r="J36" s="247"/>
      <c r="K36" s="1"/>
      <c r="L36" s="247"/>
      <c r="M36" s="1"/>
    </row>
    <row r="37" spans="1:13" ht="12.75" customHeight="1" x14ac:dyDescent="0.25">
      <c r="A37" s="1"/>
      <c r="B37" s="1"/>
      <c r="C37" s="1"/>
      <c r="D37" s="36"/>
      <c r="E37" s="43"/>
      <c r="F37" s="44"/>
      <c r="G37" s="43"/>
      <c r="H37" s="44"/>
      <c r="I37" s="43"/>
      <c r="J37" s="44"/>
      <c r="K37" s="43"/>
      <c r="L37" s="44"/>
      <c r="M37" s="43"/>
    </row>
    <row r="38" spans="1:13" ht="12.75" customHeight="1" x14ac:dyDescent="0.25">
      <c r="A38" s="1"/>
      <c r="B38" s="1"/>
      <c r="C38" s="1"/>
      <c r="D38" s="36"/>
      <c r="E38" s="91"/>
      <c r="F38" s="44"/>
      <c r="G38" s="91"/>
      <c r="H38" s="44"/>
      <c r="I38" s="91"/>
      <c r="J38" s="44"/>
      <c r="K38" s="91"/>
      <c r="L38" s="44"/>
      <c r="M38" s="91"/>
    </row>
    <row r="39" spans="1:13" ht="12.75" customHeight="1" x14ac:dyDescent="0.25">
      <c r="A39" s="1"/>
      <c r="B39" s="1"/>
      <c r="C39" s="1"/>
      <c r="D39" s="36"/>
      <c r="E39" s="36"/>
      <c r="F39" s="41"/>
      <c r="G39" s="36"/>
      <c r="H39" s="41"/>
      <c r="I39" s="36"/>
      <c r="J39" s="41"/>
      <c r="K39" s="36"/>
      <c r="L39" s="41"/>
    </row>
    <row r="40" spans="1:13" ht="12.75" customHeight="1" x14ac:dyDescent="0.2">
      <c r="D40" s="7"/>
      <c r="E40" s="12"/>
      <c r="G40" s="12"/>
      <c r="I40" s="12"/>
      <c r="K40" s="12"/>
    </row>
    <row r="41" spans="1:13" ht="12.75" customHeight="1" x14ac:dyDescent="0.2">
      <c r="D41" s="7"/>
      <c r="E41" s="12"/>
      <c r="G41" s="12"/>
      <c r="I41" s="12"/>
      <c r="K41" s="12"/>
    </row>
    <row r="42" spans="1:13" ht="12.75" customHeight="1" x14ac:dyDescent="0.2">
      <c r="D42" s="7"/>
      <c r="E42" s="12"/>
      <c r="G42" s="12"/>
      <c r="I42" s="12"/>
      <c r="K42" s="12"/>
    </row>
    <row r="43" spans="1:13" ht="12.75" customHeight="1" x14ac:dyDescent="0.2">
      <c r="D43" s="7"/>
      <c r="E43" s="12"/>
      <c r="G43" s="12"/>
      <c r="I43" s="12"/>
      <c r="K43" s="12"/>
    </row>
    <row r="44" spans="1:13" ht="12.75" customHeight="1" x14ac:dyDescent="0.2">
      <c r="D44" s="7"/>
      <c r="E44" s="12"/>
      <c r="G44" s="12"/>
      <c r="I44" s="12"/>
      <c r="K44" s="12"/>
    </row>
    <row r="45" spans="1:13" ht="12.75" customHeight="1" x14ac:dyDescent="0.2">
      <c r="E45" s="12"/>
      <c r="G45" s="12"/>
      <c r="I45" s="12"/>
      <c r="K45" s="12"/>
    </row>
    <row r="46" spans="1:13" ht="12.75" customHeight="1" x14ac:dyDescent="0.2">
      <c r="E46" s="12"/>
      <c r="G46" s="12"/>
      <c r="I46" s="12"/>
      <c r="K46" s="12"/>
    </row>
    <row r="47" spans="1:13" ht="12.75" customHeight="1" x14ac:dyDescent="0.2">
      <c r="E47" s="12"/>
      <c r="G47" s="12"/>
      <c r="I47" s="12"/>
      <c r="K47" s="12"/>
    </row>
    <row r="48" spans="1:13" ht="12.75" customHeight="1" x14ac:dyDescent="0.2">
      <c r="E48" s="12"/>
      <c r="G48" s="12"/>
      <c r="I48" s="12"/>
      <c r="K48" s="12"/>
    </row>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86" spans="4:12" x14ac:dyDescent="0.2">
      <c r="D86" s="20" t="s">
        <v>333</v>
      </c>
      <c r="E86" s="19">
        <f>E11</f>
        <v>0</v>
      </c>
      <c r="F86" s="266"/>
      <c r="G86" s="19">
        <f>G11</f>
        <v>0</v>
      </c>
      <c r="H86" s="266"/>
      <c r="I86" s="19">
        <f>I11</f>
        <v>0</v>
      </c>
      <c r="J86" s="266"/>
      <c r="K86" s="19">
        <f>K11</f>
        <v>0</v>
      </c>
      <c r="L86" s="266"/>
    </row>
    <row r="87" spans="4:12" x14ac:dyDescent="0.2">
      <c r="D87" s="20" t="s">
        <v>332</v>
      </c>
      <c r="E87" s="19">
        <f>E27</f>
        <v>0</v>
      </c>
      <c r="F87" s="266"/>
      <c r="G87" s="19">
        <f>G27</f>
        <v>0</v>
      </c>
      <c r="H87" s="266"/>
      <c r="I87" s="19">
        <f>I27</f>
        <v>0</v>
      </c>
      <c r="J87" s="266"/>
      <c r="K87" s="19">
        <f>K27</f>
        <v>0</v>
      </c>
      <c r="L87" s="266"/>
    </row>
    <row r="88" spans="4:12" x14ac:dyDescent="0.2">
      <c r="D88" s="20" t="s">
        <v>129</v>
      </c>
      <c r="E88" s="19">
        <f>E29</f>
        <v>0</v>
      </c>
      <c r="F88" s="266"/>
      <c r="G88" s="19">
        <f>G29</f>
        <v>0</v>
      </c>
      <c r="H88" s="266"/>
      <c r="I88" s="19">
        <f>I29</f>
        <v>0</v>
      </c>
      <c r="J88" s="266"/>
      <c r="K88" s="19">
        <f>K29</f>
        <v>0</v>
      </c>
      <c r="L88" s="266"/>
    </row>
    <row r="89" spans="4:12" x14ac:dyDescent="0.2">
      <c r="D89" s="20" t="s">
        <v>131</v>
      </c>
      <c r="E89" s="19">
        <f>E35</f>
        <v>0</v>
      </c>
      <c r="F89" s="266"/>
      <c r="G89" s="19">
        <f>G35</f>
        <v>0</v>
      </c>
      <c r="H89" s="266"/>
      <c r="I89" s="19">
        <f>I35</f>
        <v>0</v>
      </c>
      <c r="J89" s="266"/>
      <c r="K89" s="19">
        <f>K35</f>
        <v>0</v>
      </c>
      <c r="L89" s="266"/>
    </row>
  </sheetData>
  <sheetProtection sheet="1" objects="1" scenarios="1"/>
  <printOptions horizontalCentered="1"/>
  <pageMargins left="0.7" right="0.7" top="0.75" bottom="0.75" header="0.3" footer="0.3"/>
  <pageSetup orientation="landscape" horizontalDpi="4294967293"/>
  <headerFooter>
    <oddHeader>&amp;R&amp;A
&amp;D
&amp;T</oddHeader>
    <oddFooter>&amp;L&amp;F&amp;RPage &amp;P of &amp;N</oddFooter>
  </headerFooter>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workbookViewId="0">
      <selection activeCell="C8" sqref="C8"/>
    </sheetView>
  </sheetViews>
  <sheetFormatPr defaultColWidth="8.875" defaultRowHeight="11.4" x14ac:dyDescent="0.2"/>
  <sheetData>
    <row r="1" spans="1:19" ht="12" x14ac:dyDescent="0.25">
      <c r="A1" s="1" t="s">
        <v>374</v>
      </c>
      <c r="B1" s="1" t="s">
        <v>375</v>
      </c>
      <c r="C1" s="1" t="s">
        <v>376</v>
      </c>
    </row>
    <row r="2" spans="1:19" x14ac:dyDescent="0.2">
      <c r="A2" t="s">
        <v>365</v>
      </c>
      <c r="C2" t="s">
        <v>366</v>
      </c>
    </row>
    <row r="3" spans="1:19" x14ac:dyDescent="0.2">
      <c r="A3" t="s">
        <v>363</v>
      </c>
      <c r="C3" t="s">
        <v>364</v>
      </c>
    </row>
    <row r="4" spans="1:19" x14ac:dyDescent="0.2">
      <c r="A4" t="s">
        <v>369</v>
      </c>
      <c r="C4" s="327" t="s">
        <v>370</v>
      </c>
      <c r="D4" s="327"/>
      <c r="E4" s="327"/>
      <c r="F4" s="327"/>
      <c r="G4" s="327"/>
      <c r="H4" s="327"/>
      <c r="I4" s="327"/>
      <c r="J4" s="327"/>
      <c r="K4" s="327"/>
      <c r="L4" s="327"/>
      <c r="M4" s="327"/>
      <c r="N4" s="327"/>
      <c r="O4" s="327"/>
      <c r="P4" s="327"/>
      <c r="Q4" s="327"/>
      <c r="R4" s="327"/>
      <c r="S4" s="327"/>
    </row>
    <row r="5" spans="1:19" x14ac:dyDescent="0.2">
      <c r="C5" s="327"/>
      <c r="D5" s="327"/>
      <c r="E5" s="327"/>
      <c r="F5" s="327"/>
      <c r="G5" s="327"/>
      <c r="H5" s="327"/>
      <c r="I5" s="327"/>
      <c r="J5" s="327"/>
      <c r="K5" s="327"/>
      <c r="L5" s="327"/>
      <c r="M5" s="327"/>
      <c r="N5" s="327"/>
      <c r="O5" s="327"/>
      <c r="P5" s="327"/>
      <c r="Q5" s="327"/>
      <c r="R5" s="327"/>
      <c r="S5" s="327"/>
    </row>
    <row r="6" spans="1:19" x14ac:dyDescent="0.2">
      <c r="A6" t="s">
        <v>371</v>
      </c>
      <c r="C6" t="s">
        <v>372</v>
      </c>
    </row>
    <row r="7" spans="1:19" x14ac:dyDescent="0.2">
      <c r="A7" t="s">
        <v>371</v>
      </c>
      <c r="B7" s="302">
        <v>41884</v>
      </c>
      <c r="C7" s="20" t="s">
        <v>373</v>
      </c>
    </row>
    <row r="8" spans="1:19" x14ac:dyDescent="0.2">
      <c r="A8" s="20" t="s">
        <v>377</v>
      </c>
      <c r="B8" s="302">
        <v>41890</v>
      </c>
      <c r="C8" s="20" t="s">
        <v>378</v>
      </c>
    </row>
  </sheetData>
  <mergeCells count="1">
    <mergeCell ref="C4:S5"/>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U65"/>
  <sheetViews>
    <sheetView showGridLines="0" topLeftCell="A4" zoomScale="125" zoomScaleNormal="125" zoomScalePageLayoutView="125" workbookViewId="0">
      <selection activeCell="I36" sqref="I36"/>
    </sheetView>
  </sheetViews>
  <sheetFormatPr defaultColWidth="8.875" defaultRowHeight="12" x14ac:dyDescent="0.25"/>
  <cols>
    <col min="1" max="4" width="3" style="1" customWidth="1"/>
    <col min="5" max="5" width="20.75" customWidth="1"/>
    <col min="6" max="6" width="5.75" customWidth="1"/>
    <col min="7" max="7" width="18.75" customWidth="1"/>
    <col min="8" max="8" width="8.75" style="14" customWidth="1"/>
    <col min="9" max="13" width="18.75" customWidth="1"/>
    <col min="14" max="14" width="2.25" customWidth="1"/>
    <col min="15" max="15" width="13.75" customWidth="1"/>
  </cols>
  <sheetData>
    <row r="1" spans="1:21" ht="15.6" x14ac:dyDescent="0.3">
      <c r="A1" s="5" t="str">
        <f>'1. Required Start-Up Funds'!A1</f>
        <v>SCORE Financial Template</v>
      </c>
      <c r="Q1" s="10"/>
    </row>
    <row r="2" spans="1:21" ht="15.6" x14ac:dyDescent="0.3">
      <c r="A2" s="5" t="s">
        <v>77</v>
      </c>
    </row>
    <row r="3" spans="1:21" ht="12.75" customHeight="1" x14ac:dyDescent="0.25">
      <c r="E3" s="36"/>
      <c r="F3" s="36"/>
      <c r="G3" s="36"/>
      <c r="H3" s="41"/>
      <c r="I3" s="36"/>
      <c r="J3" s="36"/>
      <c r="K3" s="36"/>
      <c r="L3" s="36"/>
      <c r="M3" s="36"/>
      <c r="N3" s="36"/>
      <c r="O3" s="36"/>
      <c r="P3" s="36"/>
      <c r="Q3" s="36"/>
    </row>
    <row r="4" spans="1:21" ht="12.75" customHeight="1" thickBot="1" x14ac:dyDescent="0.3">
      <c r="A4" s="1" t="s">
        <v>77</v>
      </c>
      <c r="E4" s="36"/>
      <c r="F4" s="37"/>
      <c r="G4" s="38" t="s">
        <v>52</v>
      </c>
      <c r="H4" s="39"/>
      <c r="I4" s="38" t="s">
        <v>43</v>
      </c>
      <c r="J4" s="38" t="s">
        <v>53</v>
      </c>
      <c r="K4" s="38" t="s">
        <v>44</v>
      </c>
      <c r="L4" s="38" t="s">
        <v>277</v>
      </c>
      <c r="M4" s="38" t="s">
        <v>276</v>
      </c>
      <c r="N4" s="36"/>
      <c r="O4" s="39" t="s">
        <v>4</v>
      </c>
      <c r="P4" s="36"/>
      <c r="Q4" s="36"/>
    </row>
    <row r="5" spans="1:21" ht="12.75" customHeight="1" thickTop="1" x14ac:dyDescent="0.25">
      <c r="E5" s="36"/>
      <c r="F5" s="36"/>
      <c r="G5" s="36"/>
      <c r="H5" s="41"/>
      <c r="I5" s="36"/>
      <c r="J5" s="36"/>
      <c r="K5" s="36"/>
      <c r="L5" s="36"/>
      <c r="M5" s="36"/>
      <c r="N5" s="36"/>
      <c r="O5" s="36"/>
      <c r="P5" s="36"/>
      <c r="Q5" s="36"/>
    </row>
    <row r="6" spans="1:21" ht="12.75" customHeight="1" x14ac:dyDescent="0.25">
      <c r="A6" s="1" t="s">
        <v>73</v>
      </c>
      <c r="E6" s="36"/>
      <c r="F6" s="36"/>
      <c r="G6" s="36"/>
      <c r="H6" s="41"/>
      <c r="I6" s="36"/>
      <c r="J6" s="226">
        <v>0.03</v>
      </c>
      <c r="K6" s="226">
        <v>0.03</v>
      </c>
      <c r="L6" s="226">
        <v>0.03</v>
      </c>
      <c r="M6" s="226">
        <v>0.03</v>
      </c>
      <c r="N6" s="36"/>
      <c r="O6" s="318"/>
      <c r="P6" s="318"/>
      <c r="Q6" s="318"/>
    </row>
    <row r="7" spans="1:21" ht="12.75" customHeight="1" x14ac:dyDescent="0.25">
      <c r="E7" s="36"/>
      <c r="F7" s="36"/>
      <c r="G7" s="36"/>
      <c r="H7" s="41"/>
      <c r="I7" s="36"/>
      <c r="J7" s="36"/>
      <c r="K7" s="36"/>
      <c r="L7" s="36"/>
      <c r="M7" s="36"/>
      <c r="N7" s="36"/>
      <c r="O7" s="36"/>
      <c r="P7" s="36"/>
      <c r="Q7" s="36"/>
    </row>
    <row r="8" spans="1:21" ht="12.75" customHeight="1" x14ac:dyDescent="0.25">
      <c r="A8" s="18" t="s">
        <v>78</v>
      </c>
      <c r="B8" s="18"/>
      <c r="C8" s="18"/>
      <c r="D8" s="18"/>
      <c r="E8" s="41"/>
      <c r="F8" s="41"/>
      <c r="G8" s="41"/>
      <c r="H8" s="41"/>
      <c r="I8" s="41"/>
      <c r="J8" s="41"/>
      <c r="K8" s="41"/>
      <c r="L8" s="41"/>
      <c r="M8" s="41"/>
      <c r="N8" s="36"/>
      <c r="O8" s="36"/>
      <c r="P8" s="36"/>
      <c r="Q8" s="36"/>
    </row>
    <row r="9" spans="1:21" ht="12.75" customHeight="1" x14ac:dyDescent="0.25">
      <c r="A9" s="18"/>
      <c r="B9" s="135" t="s">
        <v>79</v>
      </c>
      <c r="C9" s="133"/>
      <c r="D9" s="133"/>
      <c r="E9" s="134"/>
      <c r="F9" s="41"/>
      <c r="G9" s="119"/>
      <c r="H9" s="42"/>
      <c r="I9" s="44">
        <f>G9*12</f>
        <v>0</v>
      </c>
      <c r="J9" s="44">
        <f>I9*(1+$J$6)</f>
        <v>0</v>
      </c>
      <c r="K9" s="44">
        <f>J9*(1+$K$6)</f>
        <v>0</v>
      </c>
      <c r="L9" s="44">
        <f>K9*(1+$L$6)</f>
        <v>0</v>
      </c>
      <c r="M9" s="44">
        <f>L9*(1+$M$6)</f>
        <v>0</v>
      </c>
      <c r="N9" s="36"/>
      <c r="O9" s="318"/>
      <c r="P9" s="318"/>
      <c r="Q9" s="318"/>
    </row>
    <row r="10" spans="1:21" ht="12.75" customHeight="1" x14ac:dyDescent="0.25">
      <c r="A10" s="18"/>
      <c r="B10" s="135" t="s">
        <v>80</v>
      </c>
      <c r="C10" s="133"/>
      <c r="D10" s="133"/>
      <c r="E10" s="134"/>
      <c r="F10" s="41"/>
      <c r="G10" s="107"/>
      <c r="H10" s="44"/>
      <c r="I10" s="44">
        <f t="shared" ref="I10:I28" si="0">G10*12</f>
        <v>0</v>
      </c>
      <c r="J10" s="44">
        <f t="shared" ref="J10:J28" si="1">I10*(1+$J$6)</f>
        <v>0</v>
      </c>
      <c r="K10" s="44">
        <f t="shared" ref="K10:K28" si="2">J10*(1+$K$6)</f>
        <v>0</v>
      </c>
      <c r="L10" s="44">
        <f t="shared" ref="L10:L28" si="3">K10*(1+$L$6)</f>
        <v>0</v>
      </c>
      <c r="M10" s="44">
        <f t="shared" ref="M10:M28" si="4">L10*(1+$M$6)</f>
        <v>0</v>
      </c>
      <c r="N10" s="36"/>
      <c r="O10" s="318"/>
      <c r="P10" s="318"/>
      <c r="Q10" s="318"/>
    </row>
    <row r="11" spans="1:21" ht="12.75" customHeight="1" x14ac:dyDescent="0.25">
      <c r="A11" s="18"/>
      <c r="B11" s="135" t="s">
        <v>253</v>
      </c>
      <c r="C11" s="133"/>
      <c r="D11" s="133"/>
      <c r="E11" s="134"/>
      <c r="F11" s="41"/>
      <c r="G11" s="107"/>
      <c r="H11" s="44"/>
      <c r="I11" s="44">
        <f t="shared" si="0"/>
        <v>0</v>
      </c>
      <c r="J11" s="44">
        <f t="shared" si="1"/>
        <v>0</v>
      </c>
      <c r="K11" s="44">
        <f t="shared" si="2"/>
        <v>0</v>
      </c>
      <c r="L11" s="44">
        <f t="shared" si="3"/>
        <v>0</v>
      </c>
      <c r="M11" s="44">
        <f t="shared" si="4"/>
        <v>0</v>
      </c>
      <c r="N11" s="36"/>
      <c r="O11" s="318"/>
      <c r="P11" s="318"/>
      <c r="Q11" s="318"/>
    </row>
    <row r="12" spans="1:21" ht="12.75" customHeight="1" x14ac:dyDescent="0.25">
      <c r="A12" s="18"/>
      <c r="B12" s="135" t="s">
        <v>81</v>
      </c>
      <c r="C12" s="133"/>
      <c r="D12" s="133"/>
      <c r="E12" s="134"/>
      <c r="F12" s="41"/>
      <c r="G12" s="107"/>
      <c r="H12" s="44"/>
      <c r="I12" s="44">
        <f t="shared" si="0"/>
        <v>0</v>
      </c>
      <c r="J12" s="44">
        <f t="shared" si="1"/>
        <v>0</v>
      </c>
      <c r="K12" s="44">
        <f t="shared" si="2"/>
        <v>0</v>
      </c>
      <c r="L12" s="44">
        <f t="shared" si="3"/>
        <v>0</v>
      </c>
      <c r="M12" s="44">
        <f t="shared" si="4"/>
        <v>0</v>
      </c>
      <c r="N12" s="36"/>
      <c r="O12" s="318"/>
      <c r="P12" s="318"/>
      <c r="Q12" s="318"/>
    </row>
    <row r="13" spans="1:21" ht="12.75" customHeight="1" x14ac:dyDescent="0.25">
      <c r="A13" s="18"/>
      <c r="B13" s="135" t="s">
        <v>254</v>
      </c>
      <c r="C13" s="133"/>
      <c r="D13" s="133"/>
      <c r="E13" s="134"/>
      <c r="F13" s="41"/>
      <c r="G13" s="248"/>
      <c r="H13" s="44"/>
      <c r="I13" s="44">
        <f t="shared" si="0"/>
        <v>0</v>
      </c>
      <c r="J13" s="44">
        <f t="shared" si="1"/>
        <v>0</v>
      </c>
      <c r="K13" s="44">
        <f t="shared" si="2"/>
        <v>0</v>
      </c>
      <c r="L13" s="44">
        <f t="shared" si="3"/>
        <v>0</v>
      </c>
      <c r="M13" s="44">
        <f t="shared" si="4"/>
        <v>0</v>
      </c>
      <c r="N13" s="36"/>
      <c r="O13" s="318"/>
      <c r="P13" s="318"/>
      <c r="Q13" s="318"/>
      <c r="R13" s="36"/>
      <c r="S13" s="36"/>
      <c r="T13" s="36"/>
      <c r="U13" s="36"/>
    </row>
    <row r="14" spans="1:21" ht="12.75" customHeight="1" x14ac:dyDescent="0.25">
      <c r="A14" s="18"/>
      <c r="B14" s="135" t="s">
        <v>82</v>
      </c>
      <c r="C14" s="133"/>
      <c r="D14" s="133"/>
      <c r="E14" s="134"/>
      <c r="F14" s="54"/>
      <c r="G14" s="248"/>
      <c r="H14" s="44"/>
      <c r="I14" s="44">
        <f t="shared" si="0"/>
        <v>0</v>
      </c>
      <c r="J14" s="44">
        <f t="shared" si="1"/>
        <v>0</v>
      </c>
      <c r="K14" s="44">
        <f t="shared" si="2"/>
        <v>0</v>
      </c>
      <c r="L14" s="44">
        <f t="shared" si="3"/>
        <v>0</v>
      </c>
      <c r="M14" s="44">
        <f t="shared" si="4"/>
        <v>0</v>
      </c>
      <c r="N14" s="36"/>
      <c r="O14" s="318"/>
      <c r="P14" s="318"/>
      <c r="Q14" s="318"/>
      <c r="R14" s="36"/>
      <c r="S14" s="36"/>
      <c r="T14" s="36"/>
      <c r="U14" s="36"/>
    </row>
    <row r="15" spans="1:21" ht="12.75" customHeight="1" x14ac:dyDescent="0.25">
      <c r="A15" s="18"/>
      <c r="B15" s="135" t="s">
        <v>88</v>
      </c>
      <c r="C15" s="133"/>
      <c r="D15" s="133"/>
      <c r="E15" s="134"/>
      <c r="F15" s="54"/>
      <c r="G15" s="248"/>
      <c r="H15" s="44"/>
      <c r="I15" s="44">
        <f t="shared" si="0"/>
        <v>0</v>
      </c>
      <c r="J15" s="44">
        <f t="shared" si="1"/>
        <v>0</v>
      </c>
      <c r="K15" s="44">
        <f t="shared" si="2"/>
        <v>0</v>
      </c>
      <c r="L15" s="44">
        <f t="shared" si="3"/>
        <v>0</v>
      </c>
      <c r="M15" s="44">
        <f t="shared" si="4"/>
        <v>0</v>
      </c>
      <c r="N15" s="36"/>
      <c r="O15" s="318"/>
      <c r="P15" s="318"/>
      <c r="Q15" s="318"/>
      <c r="R15" s="36"/>
      <c r="S15" s="36"/>
      <c r="T15" s="36"/>
      <c r="U15" s="36"/>
    </row>
    <row r="16" spans="1:21" ht="12.75" customHeight="1" x14ac:dyDescent="0.25">
      <c r="A16" s="18"/>
      <c r="B16" s="135" t="s">
        <v>258</v>
      </c>
      <c r="C16" s="133"/>
      <c r="D16" s="133"/>
      <c r="E16" s="134"/>
      <c r="F16" s="56"/>
      <c r="G16" s="248"/>
      <c r="H16" s="44"/>
      <c r="I16" s="44">
        <f t="shared" si="0"/>
        <v>0</v>
      </c>
      <c r="J16" s="44">
        <f t="shared" si="1"/>
        <v>0</v>
      </c>
      <c r="K16" s="44">
        <f t="shared" si="2"/>
        <v>0</v>
      </c>
      <c r="L16" s="44">
        <f t="shared" si="3"/>
        <v>0</v>
      </c>
      <c r="M16" s="44">
        <f t="shared" si="4"/>
        <v>0</v>
      </c>
      <c r="N16" s="36"/>
      <c r="O16" s="318"/>
      <c r="P16" s="318"/>
      <c r="Q16" s="318"/>
      <c r="R16" s="36"/>
      <c r="S16" s="36"/>
      <c r="T16" s="36"/>
      <c r="U16" s="36"/>
    </row>
    <row r="17" spans="1:21" ht="12.75" customHeight="1" x14ac:dyDescent="0.25">
      <c r="A17" s="18"/>
      <c r="B17" s="135" t="s">
        <v>83</v>
      </c>
      <c r="C17" s="133"/>
      <c r="D17" s="133"/>
      <c r="E17" s="134"/>
      <c r="F17" s="41"/>
      <c r="G17" s="248"/>
      <c r="H17" s="44"/>
      <c r="I17" s="44">
        <f t="shared" si="0"/>
        <v>0</v>
      </c>
      <c r="J17" s="44">
        <f t="shared" si="1"/>
        <v>0</v>
      </c>
      <c r="K17" s="44">
        <f t="shared" si="2"/>
        <v>0</v>
      </c>
      <c r="L17" s="44">
        <f t="shared" si="3"/>
        <v>0</v>
      </c>
      <c r="M17" s="44">
        <f t="shared" si="4"/>
        <v>0</v>
      </c>
      <c r="N17" s="36"/>
      <c r="O17" s="318"/>
      <c r="P17" s="318"/>
      <c r="Q17" s="318"/>
      <c r="R17" s="36"/>
      <c r="S17" s="36"/>
      <c r="T17" s="36"/>
      <c r="U17" s="36"/>
    </row>
    <row r="18" spans="1:21" ht="12.75" customHeight="1" x14ac:dyDescent="0.25">
      <c r="A18" s="18"/>
      <c r="B18" s="135" t="s">
        <v>255</v>
      </c>
      <c r="C18" s="133"/>
      <c r="D18" s="133"/>
      <c r="E18" s="134"/>
      <c r="F18" s="41"/>
      <c r="G18" s="248"/>
      <c r="H18" s="44"/>
      <c r="I18" s="44">
        <f t="shared" si="0"/>
        <v>0</v>
      </c>
      <c r="J18" s="44">
        <f t="shared" si="1"/>
        <v>0</v>
      </c>
      <c r="K18" s="44">
        <f t="shared" si="2"/>
        <v>0</v>
      </c>
      <c r="L18" s="44">
        <f t="shared" si="3"/>
        <v>0</v>
      </c>
      <c r="M18" s="44">
        <f t="shared" si="4"/>
        <v>0</v>
      </c>
      <c r="N18" s="36"/>
      <c r="O18" s="318"/>
      <c r="P18" s="318"/>
      <c r="Q18" s="318"/>
      <c r="R18" s="36"/>
      <c r="S18" s="36"/>
      <c r="T18" s="36"/>
      <c r="U18" s="36"/>
    </row>
    <row r="19" spans="1:21" ht="12.75" customHeight="1" x14ac:dyDescent="0.25">
      <c r="A19" s="18"/>
      <c r="B19" s="135" t="s">
        <v>84</v>
      </c>
      <c r="C19" s="133"/>
      <c r="D19" s="133"/>
      <c r="E19" s="134"/>
      <c r="F19" s="54"/>
      <c r="G19" s="248"/>
      <c r="H19" s="44"/>
      <c r="I19" s="44">
        <f t="shared" si="0"/>
        <v>0</v>
      </c>
      <c r="J19" s="44">
        <f t="shared" si="1"/>
        <v>0</v>
      </c>
      <c r="K19" s="44">
        <f t="shared" si="2"/>
        <v>0</v>
      </c>
      <c r="L19" s="44">
        <f t="shared" si="3"/>
        <v>0</v>
      </c>
      <c r="M19" s="44">
        <f t="shared" si="4"/>
        <v>0</v>
      </c>
      <c r="N19" s="36"/>
      <c r="O19" s="318"/>
      <c r="P19" s="318"/>
      <c r="Q19" s="318"/>
      <c r="R19" s="36"/>
      <c r="S19" s="36"/>
      <c r="T19" s="36"/>
      <c r="U19" s="36"/>
    </row>
    <row r="20" spans="1:21" ht="12.75" customHeight="1" x14ac:dyDescent="0.25">
      <c r="A20" s="18"/>
      <c r="B20" s="135" t="s">
        <v>263</v>
      </c>
      <c r="C20" s="133"/>
      <c r="D20" s="133"/>
      <c r="E20" s="134"/>
      <c r="F20" s="56"/>
      <c r="G20" s="248"/>
      <c r="H20" s="44"/>
      <c r="I20" s="44">
        <f t="shared" si="0"/>
        <v>0</v>
      </c>
      <c r="J20" s="44">
        <f t="shared" si="1"/>
        <v>0</v>
      </c>
      <c r="K20" s="44">
        <f t="shared" si="2"/>
        <v>0</v>
      </c>
      <c r="L20" s="44">
        <f t="shared" si="3"/>
        <v>0</v>
      </c>
      <c r="M20" s="44">
        <f t="shared" si="4"/>
        <v>0</v>
      </c>
      <c r="N20" s="36"/>
      <c r="O20" s="318"/>
      <c r="P20" s="318"/>
      <c r="Q20" s="318"/>
      <c r="R20" s="36"/>
      <c r="S20" s="36"/>
      <c r="T20" s="36"/>
      <c r="U20" s="36"/>
    </row>
    <row r="21" spans="1:21" ht="12.75" customHeight="1" x14ac:dyDescent="0.25">
      <c r="A21" s="18"/>
      <c r="B21" s="135" t="s">
        <v>85</v>
      </c>
      <c r="C21" s="133"/>
      <c r="D21" s="133"/>
      <c r="E21" s="134"/>
      <c r="F21" s="41"/>
      <c r="G21" s="248"/>
      <c r="H21" s="44"/>
      <c r="I21" s="44">
        <f t="shared" si="0"/>
        <v>0</v>
      </c>
      <c r="J21" s="44">
        <f>I21*(1+$J$6)</f>
        <v>0</v>
      </c>
      <c r="K21" s="44">
        <f>J21*(1+$K$6)</f>
        <v>0</v>
      </c>
      <c r="L21" s="44">
        <f>K21*(1+$L$6)</f>
        <v>0</v>
      </c>
      <c r="M21" s="44">
        <f>L21*(1+$M$6)</f>
        <v>0</v>
      </c>
      <c r="N21" s="36"/>
      <c r="O21" s="318"/>
      <c r="P21" s="318"/>
      <c r="Q21" s="318"/>
      <c r="R21" s="36"/>
      <c r="S21" s="36"/>
      <c r="T21" s="36"/>
      <c r="U21" s="36"/>
    </row>
    <row r="22" spans="1:21" ht="12.75" customHeight="1" x14ac:dyDescent="0.25">
      <c r="A22" s="18"/>
      <c r="B22" s="135" t="s">
        <v>338</v>
      </c>
      <c r="C22" s="133"/>
      <c r="D22" s="133"/>
      <c r="E22" s="134"/>
      <c r="F22" s="41"/>
      <c r="G22" s="107"/>
      <c r="H22" s="44"/>
      <c r="I22" s="44">
        <f t="shared" si="0"/>
        <v>0</v>
      </c>
      <c r="J22" s="44">
        <f>I22*(1+$J$6)</f>
        <v>0</v>
      </c>
      <c r="K22" s="44">
        <f>J22*(1+$K$6)</f>
        <v>0</v>
      </c>
      <c r="L22" s="44">
        <f>K22*(1+$L$6)</f>
        <v>0</v>
      </c>
      <c r="M22" s="44">
        <f>L22*(1+$M$6)</f>
        <v>0</v>
      </c>
      <c r="N22" s="36"/>
      <c r="O22" s="318"/>
      <c r="P22" s="318"/>
      <c r="Q22" s="318"/>
      <c r="R22" s="36"/>
      <c r="S22" s="36"/>
      <c r="T22" s="36"/>
      <c r="U22" s="36"/>
    </row>
    <row r="23" spans="1:21" ht="12.75" customHeight="1" x14ac:dyDescent="0.25">
      <c r="A23" s="18"/>
      <c r="B23" s="135" t="s">
        <v>334</v>
      </c>
      <c r="C23" s="135"/>
      <c r="D23" s="133"/>
      <c r="E23" s="134"/>
      <c r="F23" s="41"/>
      <c r="G23" s="248"/>
      <c r="H23" s="44"/>
      <c r="I23" s="44">
        <f t="shared" si="0"/>
        <v>0</v>
      </c>
      <c r="J23" s="44">
        <f t="shared" si="1"/>
        <v>0</v>
      </c>
      <c r="K23" s="44">
        <f t="shared" si="2"/>
        <v>0</v>
      </c>
      <c r="L23" s="44">
        <f t="shared" si="3"/>
        <v>0</v>
      </c>
      <c r="M23" s="44">
        <f t="shared" si="4"/>
        <v>0</v>
      </c>
      <c r="N23" s="36"/>
      <c r="O23" s="318"/>
      <c r="P23" s="318"/>
      <c r="Q23" s="318"/>
      <c r="R23" s="36"/>
      <c r="S23" s="36"/>
      <c r="T23" s="36"/>
      <c r="U23" s="36"/>
    </row>
    <row r="24" spans="1:21" ht="12.75" customHeight="1" x14ac:dyDescent="0.25">
      <c r="A24" s="18"/>
      <c r="B24" s="135" t="s">
        <v>257</v>
      </c>
      <c r="C24" s="133"/>
      <c r="D24" s="133"/>
      <c r="E24" s="134"/>
      <c r="F24" s="41"/>
      <c r="G24" s="248"/>
      <c r="H24" s="44"/>
      <c r="I24" s="44">
        <f t="shared" si="0"/>
        <v>0</v>
      </c>
      <c r="J24" s="44">
        <f t="shared" si="1"/>
        <v>0</v>
      </c>
      <c r="K24" s="44">
        <f t="shared" si="2"/>
        <v>0</v>
      </c>
      <c r="L24" s="44">
        <f t="shared" si="3"/>
        <v>0</v>
      </c>
      <c r="M24" s="44">
        <f t="shared" si="4"/>
        <v>0</v>
      </c>
      <c r="N24" s="36"/>
      <c r="O24" s="318"/>
      <c r="P24" s="318"/>
      <c r="Q24" s="318"/>
      <c r="R24" s="36"/>
      <c r="S24" s="36"/>
      <c r="T24" s="36"/>
      <c r="U24" s="36"/>
    </row>
    <row r="25" spans="1:21" ht="12.75" customHeight="1" x14ac:dyDescent="0.25">
      <c r="A25" s="18"/>
      <c r="B25" s="135" t="s">
        <v>256</v>
      </c>
      <c r="C25" s="133"/>
      <c r="D25" s="133"/>
      <c r="E25" s="134"/>
      <c r="F25" s="41"/>
      <c r="G25" s="248"/>
      <c r="H25" s="44"/>
      <c r="I25" s="44">
        <f t="shared" si="0"/>
        <v>0</v>
      </c>
      <c r="J25" s="44">
        <f t="shared" si="1"/>
        <v>0</v>
      </c>
      <c r="K25" s="44">
        <f t="shared" si="2"/>
        <v>0</v>
      </c>
      <c r="L25" s="44">
        <f t="shared" si="3"/>
        <v>0</v>
      </c>
      <c r="M25" s="44">
        <f t="shared" si="4"/>
        <v>0</v>
      </c>
      <c r="N25" s="36"/>
      <c r="O25" s="318"/>
      <c r="P25" s="318"/>
      <c r="Q25" s="318"/>
      <c r="R25" s="36"/>
      <c r="S25" s="36"/>
      <c r="T25" s="36"/>
      <c r="U25" s="36"/>
    </row>
    <row r="26" spans="1:21" ht="12.75" customHeight="1" x14ac:dyDescent="0.25">
      <c r="A26" s="18"/>
      <c r="B26" s="135" t="s">
        <v>89</v>
      </c>
      <c r="C26" s="133"/>
      <c r="D26" s="133"/>
      <c r="E26" s="134"/>
      <c r="F26" s="41"/>
      <c r="G26" s="248"/>
      <c r="H26" s="44"/>
      <c r="I26" s="44">
        <f t="shared" si="0"/>
        <v>0</v>
      </c>
      <c r="J26" s="44">
        <f t="shared" si="1"/>
        <v>0</v>
      </c>
      <c r="K26" s="44">
        <f t="shared" si="2"/>
        <v>0</v>
      </c>
      <c r="L26" s="44">
        <f t="shared" si="3"/>
        <v>0</v>
      </c>
      <c r="M26" s="44">
        <f t="shared" si="4"/>
        <v>0</v>
      </c>
      <c r="N26" s="36"/>
      <c r="O26" s="318"/>
      <c r="P26" s="318"/>
      <c r="Q26" s="318"/>
      <c r="R26" s="36"/>
      <c r="S26" s="36"/>
      <c r="T26" s="36"/>
      <c r="U26" s="36"/>
    </row>
    <row r="27" spans="1:21" ht="12.75" customHeight="1" x14ac:dyDescent="0.25">
      <c r="A27" s="18"/>
      <c r="B27" s="135" t="s">
        <v>86</v>
      </c>
      <c r="C27" s="133"/>
      <c r="D27" s="133"/>
      <c r="E27" s="134"/>
      <c r="F27" s="41"/>
      <c r="G27" s="248"/>
      <c r="H27" s="44"/>
      <c r="I27" s="44">
        <f t="shared" si="0"/>
        <v>0</v>
      </c>
      <c r="J27" s="44">
        <f t="shared" si="1"/>
        <v>0</v>
      </c>
      <c r="K27" s="44">
        <f t="shared" si="2"/>
        <v>0</v>
      </c>
      <c r="L27" s="44">
        <f t="shared" si="3"/>
        <v>0</v>
      </c>
      <c r="M27" s="44">
        <f t="shared" si="4"/>
        <v>0</v>
      </c>
      <c r="N27" s="36"/>
      <c r="O27" s="318"/>
      <c r="P27" s="318"/>
      <c r="Q27" s="318"/>
      <c r="R27" s="36"/>
      <c r="S27" s="36"/>
      <c r="T27" s="36"/>
      <c r="U27" s="36"/>
    </row>
    <row r="28" spans="1:21" ht="12.75" customHeight="1" thickBot="1" x14ac:dyDescent="0.3">
      <c r="A28" s="18"/>
      <c r="B28" s="135" t="s">
        <v>97</v>
      </c>
      <c r="C28" s="133"/>
      <c r="D28" s="133"/>
      <c r="E28" s="134"/>
      <c r="F28" s="41"/>
      <c r="G28" s="249"/>
      <c r="H28" s="44"/>
      <c r="I28" s="57">
        <f t="shared" si="0"/>
        <v>0</v>
      </c>
      <c r="J28" s="57">
        <f t="shared" si="1"/>
        <v>0</v>
      </c>
      <c r="K28" s="57">
        <f t="shared" si="2"/>
        <v>0</v>
      </c>
      <c r="L28" s="57">
        <f t="shared" si="3"/>
        <v>0</v>
      </c>
      <c r="M28" s="57">
        <f t="shared" si="4"/>
        <v>0</v>
      </c>
      <c r="N28" s="36"/>
      <c r="O28" s="318"/>
      <c r="P28" s="318"/>
      <c r="Q28" s="318"/>
      <c r="R28" s="36"/>
      <c r="S28" s="36"/>
      <c r="T28" s="36"/>
      <c r="U28" s="36"/>
    </row>
    <row r="29" spans="1:21" ht="12.75" customHeight="1" x14ac:dyDescent="0.25">
      <c r="A29" s="18" t="s">
        <v>87</v>
      </c>
      <c r="B29" s="18"/>
      <c r="C29" s="18"/>
      <c r="D29" s="18"/>
      <c r="E29" s="41"/>
      <c r="F29" s="41"/>
      <c r="G29" s="44">
        <f>SUM(G9:G28)</f>
        <v>0</v>
      </c>
      <c r="H29" s="44"/>
      <c r="I29" s="44">
        <f>SUM(I9:I28)</f>
        <v>0</v>
      </c>
      <c r="J29" s="44">
        <f>SUM(J9:J28)</f>
        <v>0</v>
      </c>
      <c r="K29" s="44">
        <f>SUM(K9:K28)</f>
        <v>0</v>
      </c>
      <c r="L29" s="44">
        <f>SUM(L9:L28)</f>
        <v>0</v>
      </c>
      <c r="M29" s="44">
        <f>SUM(M9:M28)</f>
        <v>0</v>
      </c>
      <c r="N29" s="36"/>
      <c r="O29" s="36"/>
      <c r="P29" s="36"/>
      <c r="Q29" s="36"/>
      <c r="R29" s="36"/>
      <c r="S29" s="36"/>
      <c r="T29" s="36"/>
      <c r="U29" s="36"/>
    </row>
    <row r="30" spans="1:21" ht="12.75" customHeight="1" x14ac:dyDescent="0.25">
      <c r="A30" s="18"/>
      <c r="B30" s="18"/>
      <c r="C30" s="18"/>
      <c r="D30" s="18"/>
      <c r="E30" s="41"/>
      <c r="F30" s="41"/>
      <c r="G30" s="44"/>
      <c r="H30" s="44"/>
      <c r="I30" s="44"/>
      <c r="J30" s="44"/>
      <c r="K30" s="44"/>
      <c r="L30" s="44"/>
      <c r="M30" s="44"/>
      <c r="N30" s="36"/>
      <c r="O30" s="36"/>
      <c r="P30" s="36"/>
      <c r="Q30" s="36"/>
      <c r="R30" s="36"/>
      <c r="S30" s="36"/>
      <c r="T30" s="36"/>
      <c r="U30" s="36"/>
    </row>
    <row r="31" spans="1:21" ht="12.75" customHeight="1" x14ac:dyDescent="0.25">
      <c r="A31" s="1" t="s">
        <v>90</v>
      </c>
      <c r="B31" s="18"/>
      <c r="C31" s="18"/>
      <c r="D31" s="18"/>
      <c r="E31" s="41"/>
      <c r="F31" s="41"/>
      <c r="G31" s="44"/>
      <c r="H31" s="44"/>
      <c r="I31" s="44"/>
      <c r="J31" s="44"/>
      <c r="K31" s="44"/>
      <c r="L31" s="44"/>
      <c r="M31" s="44"/>
      <c r="N31" s="36"/>
      <c r="O31" s="36"/>
      <c r="P31" s="36"/>
      <c r="Q31" s="36"/>
      <c r="R31" s="36"/>
      <c r="S31" s="36"/>
      <c r="T31" s="36"/>
      <c r="U31" s="36"/>
    </row>
    <row r="32" spans="1:21" ht="12.75" customHeight="1" x14ac:dyDescent="0.25">
      <c r="A32" s="18"/>
      <c r="B32" s="18" t="s">
        <v>3</v>
      </c>
      <c r="C32" s="18"/>
      <c r="D32" s="18"/>
      <c r="E32" s="41"/>
      <c r="F32" s="41"/>
      <c r="G32" s="44">
        <f>('1. Required Start-Up Funds'!E9/'1. Required Start-Up Funds'!H9)/12+('1. Required Start-Up Funds'!E10/'1. Required Start-Up Funds'!H10)/12+('1. Required Start-Up Funds'!E11/'1. Required Start-Up Funds'!H11)/12+('1. Required Start-Up Funds'!E12/'1. Required Start-Up Funds'!H12)/12+('1. Required Start-Up Funds'!E13/'1. Required Start-Up Funds'!H13)/12+('1. Required Start-Up Funds'!E14/'1. Required Start-Up Funds'!H14)/12</f>
        <v>0</v>
      </c>
      <c r="H32" s="44"/>
      <c r="I32" s="44">
        <f>G32*12</f>
        <v>0</v>
      </c>
      <c r="J32" s="44">
        <f>I32</f>
        <v>0</v>
      </c>
      <c r="K32" s="44">
        <f>J32</f>
        <v>0</v>
      </c>
      <c r="L32" s="44">
        <f>K32</f>
        <v>0</v>
      </c>
      <c r="M32" s="44">
        <f>L32</f>
        <v>0</v>
      </c>
      <c r="N32" s="36"/>
      <c r="O32" s="318"/>
      <c r="P32" s="318"/>
      <c r="Q32" s="318"/>
      <c r="R32" s="36"/>
      <c r="S32" s="36"/>
      <c r="T32" s="36"/>
      <c r="U32" s="36"/>
    </row>
    <row r="33" spans="1:17" ht="12.75" customHeight="1" x14ac:dyDescent="0.25">
      <c r="A33" s="18"/>
      <c r="B33" s="18" t="s">
        <v>91</v>
      </c>
      <c r="C33" s="18"/>
      <c r="D33" s="18"/>
      <c r="E33" s="41"/>
      <c r="F33" s="41"/>
      <c r="G33" s="44"/>
      <c r="H33" s="44"/>
      <c r="I33" s="44"/>
      <c r="J33" s="44"/>
      <c r="K33" s="44"/>
      <c r="L33" s="44"/>
      <c r="M33" s="44"/>
      <c r="N33" s="36"/>
      <c r="O33" s="318"/>
      <c r="P33" s="318"/>
      <c r="Q33" s="318"/>
    </row>
    <row r="34" spans="1:17" ht="12.75" customHeight="1" x14ac:dyDescent="0.25">
      <c r="A34" s="18"/>
      <c r="B34" s="18"/>
      <c r="C34" s="1" t="str">
        <f>'1. Required Start-Up Funds'!$C$41</f>
        <v>Commercial Loan</v>
      </c>
      <c r="D34" s="18"/>
      <c r="E34" s="41"/>
      <c r="F34" s="41"/>
      <c r="G34" s="44">
        <f>'26. Amoritization Schedule'!S13/12</f>
        <v>0</v>
      </c>
      <c r="H34" s="44"/>
      <c r="I34" s="44">
        <f>'26. Amoritization Schedule'!S13</f>
        <v>0</v>
      </c>
      <c r="J34" s="44">
        <f>'26. Amoritization Schedule'!S17</f>
        <v>0</v>
      </c>
      <c r="K34" s="44">
        <f>'26. Amoritization Schedule'!S21</f>
        <v>0</v>
      </c>
      <c r="L34" s="44">
        <f>'26. Amoritization Schedule'!S25</f>
        <v>0</v>
      </c>
      <c r="M34" s="44">
        <f>'26. Amoritization Schedule'!S29</f>
        <v>0</v>
      </c>
      <c r="N34" s="36"/>
      <c r="O34" s="318"/>
      <c r="P34" s="318"/>
      <c r="Q34" s="318"/>
    </row>
    <row r="35" spans="1:17" ht="12.75" customHeight="1" x14ac:dyDescent="0.25">
      <c r="A35" s="18"/>
      <c r="B35" s="18"/>
      <c r="C35" s="1" t="str">
        <f>'1. Required Start-Up Funds'!$C$42</f>
        <v>Commercial Mortgage</v>
      </c>
      <c r="D35" s="18"/>
      <c r="E35" s="41"/>
      <c r="F35" s="41"/>
      <c r="G35" s="44">
        <f>'26. Amoritization Schedule'!S40/12</f>
        <v>0</v>
      </c>
      <c r="H35" s="44"/>
      <c r="I35" s="44">
        <f>'26. Amoritization Schedule'!S40</f>
        <v>0</v>
      </c>
      <c r="J35" s="44">
        <f>'26. Amoritization Schedule'!S44</f>
        <v>0</v>
      </c>
      <c r="K35" s="44">
        <f>'26. Amoritization Schedule'!S48</f>
        <v>0</v>
      </c>
      <c r="L35" s="44">
        <f>'26. Amoritization Schedule'!S52</f>
        <v>0</v>
      </c>
      <c r="M35" s="44">
        <f>'26. Amoritization Schedule'!S56</f>
        <v>0</v>
      </c>
      <c r="N35" s="36"/>
      <c r="O35" s="318"/>
      <c r="P35" s="318"/>
      <c r="Q35" s="318"/>
    </row>
    <row r="36" spans="1:17" ht="12.75" customHeight="1" x14ac:dyDescent="0.25">
      <c r="A36" s="18"/>
      <c r="B36" s="18"/>
      <c r="C36" s="1" t="s">
        <v>93</v>
      </c>
      <c r="D36" s="18"/>
      <c r="E36" s="41"/>
      <c r="F36" s="41"/>
      <c r="G36" s="44">
        <f>'7. Income Statement (1)'!Q64/12</f>
        <v>0</v>
      </c>
      <c r="H36" s="44"/>
      <c r="I36" s="44">
        <f>'7. Income Statement (1)'!Q64</f>
        <v>0</v>
      </c>
      <c r="J36" s="44">
        <v>0</v>
      </c>
      <c r="K36" s="44">
        <v>0</v>
      </c>
      <c r="L36" s="44">
        <v>0</v>
      </c>
      <c r="M36" s="44">
        <v>0</v>
      </c>
      <c r="N36" s="36"/>
      <c r="O36" s="318"/>
      <c r="P36" s="318"/>
      <c r="Q36" s="318"/>
    </row>
    <row r="37" spans="1:17" ht="12.75" customHeight="1" x14ac:dyDescent="0.25">
      <c r="A37" s="18"/>
      <c r="B37" s="18"/>
      <c r="C37" s="21" t="str">
        <f>'1. Required Start-Up Funds'!$C$43</f>
        <v>Family Loans</v>
      </c>
      <c r="D37" s="18"/>
      <c r="E37" s="41"/>
      <c r="F37" s="41"/>
      <c r="G37" s="44">
        <f>'26. Amoritization Schedule'!S67/12</f>
        <v>0</v>
      </c>
      <c r="H37" s="44"/>
      <c r="I37" s="44">
        <f>'26. Amoritization Schedule'!S67</f>
        <v>0</v>
      </c>
      <c r="J37" s="44">
        <f>'26. Amoritization Schedule'!S71</f>
        <v>0</v>
      </c>
      <c r="K37" s="44">
        <f>'26. Amoritization Schedule'!S75</f>
        <v>0</v>
      </c>
      <c r="L37" s="44">
        <f>'26. Amoritization Schedule'!S79</f>
        <v>0</v>
      </c>
      <c r="M37" s="44">
        <f>'26. Amoritization Schedule'!S83</f>
        <v>0</v>
      </c>
      <c r="N37" s="36"/>
      <c r="O37" s="318"/>
      <c r="P37" s="318"/>
      <c r="Q37" s="318"/>
    </row>
    <row r="38" spans="1:17" ht="12.75" customHeight="1" x14ac:dyDescent="0.25">
      <c r="A38" s="18"/>
      <c r="B38" s="18"/>
      <c r="C38" s="21" t="str">
        <f>'1. Required Start-Up Funds'!$C$44</f>
        <v>CEI, FAME, etc.</v>
      </c>
      <c r="D38" s="18"/>
      <c r="E38" s="41"/>
      <c r="F38" s="41"/>
      <c r="G38" s="44">
        <f>'26. Amoritization Schedule'!S94/12</f>
        <v>0</v>
      </c>
      <c r="H38" s="44"/>
      <c r="I38" s="44">
        <f>'26. Amoritization Schedule'!S94</f>
        <v>0</v>
      </c>
      <c r="J38" s="44">
        <f>'26. Amoritization Schedule'!S98</f>
        <v>0</v>
      </c>
      <c r="K38" s="44">
        <f>'26. Amoritization Schedule'!S102</f>
        <v>0</v>
      </c>
      <c r="L38" s="44">
        <f>'26. Amoritization Schedule'!S106</f>
        <v>0</v>
      </c>
      <c r="M38" s="44">
        <f>'26. Amoritization Schedule'!S110</f>
        <v>0</v>
      </c>
      <c r="N38" s="36"/>
      <c r="O38" s="318"/>
      <c r="P38" s="318"/>
      <c r="Q38" s="318"/>
    </row>
    <row r="39" spans="1:17" ht="12.75" customHeight="1" x14ac:dyDescent="0.25">
      <c r="A39" s="18"/>
      <c r="B39" s="18"/>
      <c r="C39" s="21" t="str">
        <f>'1. Required Start-Up Funds'!$C$45</f>
        <v>Other Bank Debt</v>
      </c>
      <c r="D39" s="18"/>
      <c r="E39" s="41"/>
      <c r="F39" s="41"/>
      <c r="G39" s="146">
        <f>'26. Amoritization Schedule'!S121/12</f>
        <v>0</v>
      </c>
      <c r="H39" s="44"/>
      <c r="I39" s="146">
        <f>'26. Amoritization Schedule'!S121</f>
        <v>0</v>
      </c>
      <c r="J39" s="146">
        <f>'26. Amoritization Schedule'!S125</f>
        <v>0</v>
      </c>
      <c r="K39" s="146">
        <f>'26. Amoritization Schedule'!S129</f>
        <v>0</v>
      </c>
      <c r="L39" s="146">
        <f>'26. Amoritization Schedule'!S133</f>
        <v>0</v>
      </c>
      <c r="M39" s="146">
        <f>'26. Amoritization Schedule'!S137</f>
        <v>0</v>
      </c>
      <c r="N39" s="36"/>
      <c r="O39" s="318"/>
      <c r="P39" s="318"/>
      <c r="Q39" s="318"/>
    </row>
    <row r="40" spans="1:17" ht="12.75" customHeight="1" x14ac:dyDescent="0.25">
      <c r="A40" s="18" t="s">
        <v>92</v>
      </c>
      <c r="B40" s="18"/>
      <c r="C40" s="18"/>
      <c r="D40" s="18"/>
      <c r="E40" s="41"/>
      <c r="F40" s="41"/>
      <c r="G40" s="52">
        <f>SUM(G32:G39)</f>
        <v>0</v>
      </c>
      <c r="H40" s="52"/>
      <c r="I40" s="52">
        <f>SUM(I32:I39)</f>
        <v>0</v>
      </c>
      <c r="J40" s="52">
        <f>SUM(J32:J39)</f>
        <v>0</v>
      </c>
      <c r="K40" s="52">
        <f>SUM(K32:K39)</f>
        <v>0</v>
      </c>
      <c r="L40" s="52">
        <f>SUM(L32:L39)</f>
        <v>0</v>
      </c>
      <c r="M40" s="52">
        <f>SUM(M32:M39)</f>
        <v>0</v>
      </c>
      <c r="N40" s="36"/>
      <c r="O40" s="36"/>
      <c r="P40" s="36"/>
      <c r="Q40" s="36"/>
    </row>
    <row r="41" spans="1:17" ht="18" customHeight="1" thickBot="1" x14ac:dyDescent="0.3">
      <c r="A41" s="18"/>
      <c r="B41" s="18"/>
      <c r="C41" s="18"/>
      <c r="D41" s="18"/>
      <c r="E41" s="41"/>
      <c r="F41" s="41"/>
      <c r="G41" s="58"/>
      <c r="H41" s="48"/>
      <c r="I41" s="58"/>
      <c r="J41" s="58"/>
      <c r="K41" s="58"/>
      <c r="L41" s="58"/>
      <c r="M41" s="58"/>
      <c r="N41" s="36"/>
      <c r="O41" s="36"/>
      <c r="P41" s="36"/>
      <c r="Q41" s="36"/>
    </row>
    <row r="42" spans="1:17" ht="18" customHeight="1" thickBot="1" x14ac:dyDescent="0.3">
      <c r="A42" s="18" t="s">
        <v>94</v>
      </c>
      <c r="B42" s="18"/>
      <c r="C42" s="18"/>
      <c r="D42" s="18"/>
      <c r="E42" s="41"/>
      <c r="F42" s="41"/>
      <c r="G42" s="81">
        <f>G29+G40</f>
        <v>0</v>
      </c>
      <c r="H42" s="44"/>
      <c r="I42" s="81">
        <f>I29+I40</f>
        <v>0</v>
      </c>
      <c r="J42" s="81">
        <f>J29+J40</f>
        <v>0</v>
      </c>
      <c r="K42" s="81">
        <f>K29+K40</f>
        <v>0</v>
      </c>
      <c r="L42" s="81">
        <f>L29+L40</f>
        <v>0</v>
      </c>
      <c r="M42" s="81">
        <f>M29+M40</f>
        <v>0</v>
      </c>
      <c r="N42" s="36"/>
      <c r="O42" s="36"/>
      <c r="P42" s="36"/>
      <c r="Q42" s="36"/>
    </row>
    <row r="43" spans="1:17" ht="12.75" customHeight="1" thickTop="1" x14ac:dyDescent="0.25">
      <c r="A43" s="18"/>
      <c r="B43" s="18"/>
      <c r="C43" s="18"/>
      <c r="D43" s="18"/>
      <c r="E43" s="41"/>
      <c r="F43" s="41"/>
      <c r="G43" s="41"/>
      <c r="H43" s="41"/>
      <c r="I43" s="41"/>
      <c r="J43" s="41"/>
      <c r="K43" s="41"/>
      <c r="L43" s="36"/>
      <c r="M43" s="36"/>
      <c r="N43" s="36"/>
      <c r="O43" s="36"/>
      <c r="P43" s="36"/>
      <c r="Q43" s="36"/>
    </row>
    <row r="44" spans="1:17" ht="12.75" customHeight="1" x14ac:dyDescent="0.25">
      <c r="A44" s="18"/>
      <c r="B44" s="18"/>
      <c r="C44" s="18"/>
      <c r="D44" s="18"/>
      <c r="E44" s="41"/>
      <c r="F44" s="41"/>
      <c r="G44" s="41"/>
      <c r="H44" s="41"/>
      <c r="I44" s="41"/>
      <c r="J44" s="41"/>
      <c r="K44" s="41"/>
      <c r="L44" s="36"/>
      <c r="M44" s="36"/>
      <c r="N44" s="36"/>
      <c r="O44" s="36"/>
      <c r="P44" s="36"/>
      <c r="Q44" s="36"/>
    </row>
    <row r="45" spans="1:17" ht="12.75" customHeight="1" x14ac:dyDescent="0.25">
      <c r="A45" s="18"/>
      <c r="B45" s="18"/>
      <c r="C45" s="18"/>
      <c r="D45" s="18"/>
      <c r="E45" s="41"/>
      <c r="F45" s="41"/>
      <c r="G45" s="41"/>
      <c r="H45" s="41"/>
      <c r="I45" s="41"/>
      <c r="J45" s="41"/>
      <c r="K45" s="41"/>
      <c r="L45" s="36"/>
      <c r="M45" s="36"/>
      <c r="N45" s="36"/>
      <c r="O45" s="36"/>
      <c r="P45" s="36"/>
      <c r="Q45" s="36"/>
    </row>
    <row r="46" spans="1:17" ht="12.75" customHeight="1" x14ac:dyDescent="0.25">
      <c r="A46" s="18"/>
      <c r="B46" s="18"/>
      <c r="C46" s="18"/>
      <c r="D46" s="18"/>
      <c r="E46" s="41"/>
      <c r="F46" s="41"/>
      <c r="G46" s="41"/>
      <c r="H46" s="41"/>
      <c r="I46" s="41"/>
      <c r="J46" s="41"/>
      <c r="K46" s="41"/>
      <c r="L46" s="36"/>
      <c r="M46" s="36"/>
      <c r="N46" s="36"/>
      <c r="O46" s="36"/>
      <c r="P46" s="36"/>
      <c r="Q46" s="36"/>
    </row>
    <row r="47" spans="1:17" ht="12.75" customHeight="1" x14ac:dyDescent="0.25">
      <c r="A47" s="18"/>
      <c r="B47" s="18"/>
      <c r="C47" s="18"/>
      <c r="D47" s="18"/>
      <c r="E47" s="41"/>
      <c r="F47" s="41"/>
      <c r="G47" s="41"/>
      <c r="H47" s="41"/>
      <c r="I47" s="41"/>
      <c r="J47" s="41"/>
      <c r="K47" s="41"/>
      <c r="L47" s="36"/>
      <c r="M47" s="36"/>
      <c r="N47" s="36"/>
      <c r="O47" s="36"/>
      <c r="P47" s="36"/>
      <c r="Q47" s="36"/>
    </row>
    <row r="48" spans="1:17" ht="12.75" customHeight="1" x14ac:dyDescent="0.25">
      <c r="A48" s="18"/>
      <c r="B48" s="18"/>
      <c r="C48" s="18"/>
      <c r="D48" s="18"/>
      <c r="E48" s="41"/>
      <c r="F48" s="41"/>
      <c r="G48" s="41"/>
      <c r="H48" s="41"/>
      <c r="I48" s="41"/>
      <c r="J48" s="41"/>
      <c r="K48" s="41"/>
      <c r="L48" s="36"/>
      <c r="M48" s="36"/>
      <c r="N48" s="36"/>
      <c r="O48" s="36"/>
      <c r="P48" s="36"/>
      <c r="Q48" s="36"/>
    </row>
    <row r="49" spans="1:17" ht="12.75" customHeight="1" x14ac:dyDescent="0.25">
      <c r="A49" s="18"/>
      <c r="B49" s="18"/>
      <c r="C49" s="18"/>
      <c r="D49" s="18"/>
      <c r="E49" s="41"/>
      <c r="F49" s="41"/>
      <c r="G49" s="41"/>
      <c r="H49" s="41"/>
      <c r="I49" s="41"/>
      <c r="J49" s="41"/>
      <c r="K49" s="41"/>
      <c r="L49" s="36"/>
      <c r="M49" s="36"/>
      <c r="N49" s="36"/>
      <c r="O49" s="36"/>
      <c r="P49" s="36"/>
      <c r="Q49" s="36"/>
    </row>
    <row r="50" spans="1:17" ht="12.75" customHeight="1" x14ac:dyDescent="0.25">
      <c r="E50" s="36"/>
      <c r="F50" s="36"/>
      <c r="G50" s="36"/>
      <c r="H50" s="41"/>
      <c r="I50" s="36"/>
      <c r="J50" s="36"/>
      <c r="K50" s="36"/>
      <c r="L50" s="36"/>
      <c r="M50" s="36"/>
      <c r="N50" s="36"/>
      <c r="O50" s="36"/>
      <c r="P50" s="36"/>
      <c r="Q50" s="36"/>
    </row>
    <row r="51" spans="1:17" ht="12.75" customHeight="1" x14ac:dyDescent="0.25">
      <c r="E51" s="36"/>
      <c r="F51" s="36"/>
      <c r="G51" s="36"/>
      <c r="H51" s="41"/>
      <c r="I51" s="36"/>
      <c r="J51" s="36"/>
      <c r="K51" s="36"/>
      <c r="L51" s="36"/>
      <c r="M51" s="36"/>
      <c r="N51" s="36"/>
      <c r="O51" s="36"/>
      <c r="P51" s="36"/>
      <c r="Q51" s="36"/>
    </row>
    <row r="52" spans="1:17" ht="12.75" customHeight="1" x14ac:dyDescent="0.25">
      <c r="E52" s="36"/>
      <c r="F52" s="36"/>
      <c r="G52" s="36"/>
      <c r="H52" s="41"/>
      <c r="I52" s="36"/>
      <c r="J52" s="36"/>
      <c r="K52" s="36"/>
      <c r="L52" s="36"/>
      <c r="M52" s="36"/>
      <c r="N52" s="36"/>
      <c r="O52" s="36"/>
      <c r="P52" s="36"/>
      <c r="Q52" s="36"/>
    </row>
    <row r="53" spans="1:17" ht="12.75" customHeight="1" x14ac:dyDescent="0.25"/>
    <row r="54" spans="1:17" ht="12.75" customHeight="1" x14ac:dyDescent="0.25"/>
    <row r="55" spans="1:17" ht="12.75" customHeight="1" x14ac:dyDescent="0.25"/>
    <row r="56" spans="1:17" ht="12.75" customHeight="1" x14ac:dyDescent="0.25"/>
    <row r="57" spans="1:17" ht="12.75" customHeight="1" x14ac:dyDescent="0.25"/>
    <row r="58" spans="1:17" ht="12.75" customHeight="1" x14ac:dyDescent="0.25"/>
    <row r="59" spans="1:17" ht="12.75" customHeight="1" x14ac:dyDescent="0.25"/>
    <row r="60" spans="1:17" ht="12.75" customHeight="1" x14ac:dyDescent="0.25"/>
    <row r="61" spans="1:17" ht="12.75" customHeight="1" x14ac:dyDescent="0.25"/>
    <row r="62" spans="1:17" ht="12.75" customHeight="1" x14ac:dyDescent="0.25"/>
    <row r="63" spans="1:17" ht="12.75" customHeight="1" x14ac:dyDescent="0.25"/>
    <row r="64" spans="1:17" ht="12.75" customHeight="1" x14ac:dyDescent="0.25"/>
    <row r="65" ht="12.75" customHeight="1" x14ac:dyDescent="0.25"/>
  </sheetData>
  <sheetProtection sheet="1" objects="1" scenarios="1"/>
  <mergeCells count="29">
    <mergeCell ref="O26:Q26"/>
    <mergeCell ref="O27:Q27"/>
    <mergeCell ref="O36:Q36"/>
    <mergeCell ref="O37:Q37"/>
    <mergeCell ref="O38:Q38"/>
    <mergeCell ref="O39:Q39"/>
    <mergeCell ref="O28:Q28"/>
    <mergeCell ref="O32:Q32"/>
    <mergeCell ref="O33:Q33"/>
    <mergeCell ref="O34:Q34"/>
    <mergeCell ref="O35:Q35"/>
    <mergeCell ref="O13:Q13"/>
    <mergeCell ref="O25:Q25"/>
    <mergeCell ref="O14:Q14"/>
    <mergeCell ref="O15:Q15"/>
    <mergeCell ref="O16:Q16"/>
    <mergeCell ref="O17:Q17"/>
    <mergeCell ref="O18:Q18"/>
    <mergeCell ref="O19:Q19"/>
    <mergeCell ref="O20:Q20"/>
    <mergeCell ref="O21:Q21"/>
    <mergeCell ref="O22:Q22"/>
    <mergeCell ref="O23:Q23"/>
    <mergeCell ref="O24:Q24"/>
    <mergeCell ref="O6:Q6"/>
    <mergeCell ref="O9:Q9"/>
    <mergeCell ref="O10:Q10"/>
    <mergeCell ref="O11:Q11"/>
    <mergeCell ref="O12:Q12"/>
  </mergeCells>
  <phoneticPr fontId="4" type="noConversion"/>
  <pageMargins left="0.75" right="0.75" top="1" bottom="1" header="0.5" footer="0.5"/>
  <pageSetup scale="84" orientation="landscape" blackAndWhite="1" horizontalDpi="300" verticalDpi="300"/>
  <headerFooter>
    <oddHeader>&amp;R&amp;K000000&amp;A_x000D_&amp;D_x000D_&amp;T</oddHeader>
    <oddFooter>&amp;L&amp;F&amp;RPage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BG56"/>
  <sheetViews>
    <sheetView showGridLines="0" zoomScale="125" zoomScaleNormal="125" zoomScalePageLayoutView="125" workbookViewId="0">
      <selection activeCell="H12" sqref="H12"/>
    </sheetView>
  </sheetViews>
  <sheetFormatPr defaultColWidth="8.875" defaultRowHeight="12" outlineLevelRow="2" x14ac:dyDescent="0.25"/>
  <cols>
    <col min="1" max="1" width="3" customWidth="1"/>
    <col min="2" max="3" width="3" style="1" customWidth="1"/>
    <col min="4" max="4" width="15.75" customWidth="1"/>
    <col min="5" max="5" width="15.75" style="3" customWidth="1"/>
    <col min="6" max="6" width="10.75" style="3" customWidth="1"/>
    <col min="7" max="7" width="3" style="3" customWidth="1"/>
    <col min="8" max="20" width="9.75" customWidth="1"/>
  </cols>
  <sheetData>
    <row r="1" spans="1:59" ht="15.6" x14ac:dyDescent="0.3">
      <c r="A1" s="5" t="str">
        <f>'1. Required Start-Up Funds'!A1</f>
        <v>SCORE Financial Template</v>
      </c>
      <c r="T1" s="10"/>
    </row>
    <row r="2" spans="1:59" ht="15.6" x14ac:dyDescent="0.3">
      <c r="A2" s="5" t="s">
        <v>48</v>
      </c>
    </row>
    <row r="3" spans="1:59" ht="12.75" customHeight="1" x14ac:dyDescent="0.25">
      <c r="A3" s="22"/>
      <c r="B3" s="21"/>
      <c r="C3" s="21"/>
      <c r="D3" s="22"/>
      <c r="E3" s="64"/>
      <c r="F3" s="64"/>
      <c r="G3" s="64"/>
      <c r="H3" s="300" t="s">
        <v>361</v>
      </c>
      <c r="I3" s="22"/>
      <c r="J3" s="22"/>
      <c r="K3" s="22"/>
      <c r="L3" s="22"/>
      <c r="M3" s="22"/>
      <c r="N3" s="22"/>
      <c r="O3" s="22"/>
      <c r="P3" s="22"/>
      <c r="Q3" s="22"/>
      <c r="R3" s="22"/>
      <c r="S3" s="22"/>
      <c r="T3" s="22"/>
    </row>
    <row r="4" spans="1:59" s="1" customFormat="1" ht="12.75" customHeight="1" thickBot="1" x14ac:dyDescent="0.3">
      <c r="A4" s="60" t="s">
        <v>50</v>
      </c>
      <c r="B4" s="60"/>
      <c r="C4" s="60"/>
      <c r="D4" s="60"/>
      <c r="E4" s="61" t="s">
        <v>45</v>
      </c>
      <c r="F4" s="62" t="s">
        <v>51</v>
      </c>
      <c r="G4" s="61"/>
      <c r="H4" s="294">
        <v>1</v>
      </c>
      <c r="I4" s="295">
        <f>H4+31</f>
        <v>32</v>
      </c>
      <c r="J4" s="295">
        <f t="shared" ref="J4:S4" si="0">I4+31</f>
        <v>63</v>
      </c>
      <c r="K4" s="295">
        <f t="shared" si="0"/>
        <v>94</v>
      </c>
      <c r="L4" s="295">
        <f t="shared" si="0"/>
        <v>125</v>
      </c>
      <c r="M4" s="295">
        <f t="shared" si="0"/>
        <v>156</v>
      </c>
      <c r="N4" s="295">
        <f t="shared" si="0"/>
        <v>187</v>
      </c>
      <c r="O4" s="295">
        <f t="shared" si="0"/>
        <v>218</v>
      </c>
      <c r="P4" s="295">
        <f t="shared" si="0"/>
        <v>249</v>
      </c>
      <c r="Q4" s="295">
        <f t="shared" si="0"/>
        <v>280</v>
      </c>
      <c r="R4" s="295">
        <f t="shared" si="0"/>
        <v>311</v>
      </c>
      <c r="S4" s="295">
        <f t="shared" si="0"/>
        <v>342</v>
      </c>
      <c r="T4" s="63" t="s">
        <v>2</v>
      </c>
    </row>
    <row r="5" spans="1:59" ht="12.75" customHeight="1" thickTop="1" x14ac:dyDescent="0.25">
      <c r="A5" s="22"/>
      <c r="B5" s="21"/>
      <c r="C5" s="21"/>
      <c r="D5" s="22"/>
      <c r="E5" s="64"/>
      <c r="F5" s="64"/>
      <c r="G5" s="64"/>
      <c r="H5" s="22"/>
      <c r="I5" s="22"/>
      <c r="J5" s="22"/>
      <c r="K5" s="22"/>
      <c r="L5" s="22"/>
      <c r="M5" s="22"/>
      <c r="N5" s="22"/>
      <c r="O5" s="22"/>
      <c r="P5" s="22"/>
      <c r="Q5" s="22"/>
      <c r="R5" s="22"/>
      <c r="S5" s="22"/>
      <c r="T5" s="22"/>
    </row>
    <row r="6" spans="1:59" ht="12.75" customHeight="1" x14ac:dyDescent="0.25">
      <c r="A6" s="319" t="s">
        <v>353</v>
      </c>
      <c r="B6" s="319"/>
      <c r="C6" s="319"/>
      <c r="D6" s="319"/>
      <c r="E6" s="319"/>
      <c r="F6" s="319"/>
      <c r="G6" s="64"/>
      <c r="H6" s="22"/>
      <c r="I6" s="22"/>
      <c r="J6" s="22"/>
      <c r="K6" s="22"/>
      <c r="L6" s="22"/>
      <c r="M6" s="22"/>
      <c r="N6" s="22"/>
      <c r="O6" s="22"/>
      <c r="P6" s="22"/>
      <c r="Q6" s="22"/>
      <c r="R6" s="22"/>
      <c r="S6" s="22"/>
      <c r="T6" s="22"/>
    </row>
    <row r="7" spans="1:59" ht="12.75" customHeight="1" x14ac:dyDescent="0.25">
      <c r="A7" s="21"/>
      <c r="B7" s="21" t="s">
        <v>35</v>
      </c>
      <c r="C7" s="21"/>
      <c r="D7" s="22"/>
      <c r="E7" s="118"/>
      <c r="F7" s="65">
        <v>1</v>
      </c>
      <c r="G7" s="65"/>
      <c r="H7" s="22"/>
      <c r="I7" s="22"/>
      <c r="J7" s="22"/>
      <c r="K7" s="22"/>
      <c r="L7" s="22"/>
      <c r="M7" s="22"/>
      <c r="N7" s="22"/>
      <c r="O7" s="22"/>
      <c r="P7" s="22"/>
      <c r="Q7" s="22"/>
      <c r="R7" s="22"/>
      <c r="S7" s="22"/>
      <c r="T7" s="22"/>
    </row>
    <row r="8" spans="1:59" ht="12.75" customHeight="1" x14ac:dyDescent="0.25">
      <c r="A8" s="21"/>
      <c r="B8" s="21" t="s">
        <v>36</v>
      </c>
      <c r="C8" s="21"/>
      <c r="D8" s="22"/>
      <c r="E8" s="117"/>
      <c r="F8" s="66">
        <f>IF(E7&gt;0,E8/E7,0)</f>
        <v>0</v>
      </c>
      <c r="G8" s="65"/>
      <c r="H8" s="22"/>
      <c r="I8" s="22"/>
      <c r="J8" s="22"/>
      <c r="K8" s="22"/>
      <c r="L8" s="22"/>
      <c r="M8" s="22"/>
      <c r="N8" s="22"/>
      <c r="O8" s="22"/>
      <c r="P8" s="22"/>
      <c r="Q8" s="22"/>
      <c r="R8" s="22"/>
      <c r="S8" s="22"/>
      <c r="T8" s="22"/>
    </row>
    <row r="9" spans="1:59" ht="12.75" customHeight="1" x14ac:dyDescent="0.25">
      <c r="A9" s="21"/>
      <c r="B9" s="21" t="s">
        <v>49</v>
      </c>
      <c r="C9" s="21"/>
      <c r="D9" s="22"/>
      <c r="E9" s="67">
        <f>E7-E8</f>
        <v>0</v>
      </c>
      <c r="F9" s="65">
        <f>IF(E7&gt;0,E9/E7,0)</f>
        <v>0</v>
      </c>
      <c r="G9" s="65"/>
      <c r="H9" s="22"/>
      <c r="I9" s="22"/>
      <c r="J9" s="22"/>
      <c r="K9" s="22"/>
      <c r="L9" s="22"/>
      <c r="M9" s="22"/>
      <c r="N9" s="22"/>
      <c r="O9" s="22"/>
      <c r="P9" s="22"/>
      <c r="Q9" s="22"/>
      <c r="R9" s="22"/>
      <c r="S9" s="22"/>
      <c r="T9" s="22"/>
    </row>
    <row r="10" spans="1:59" ht="12.75" customHeight="1" x14ac:dyDescent="0.25">
      <c r="A10" s="21"/>
      <c r="B10" s="21" t="s">
        <v>42</v>
      </c>
      <c r="C10" s="21"/>
      <c r="D10" s="22"/>
      <c r="E10" s="64"/>
      <c r="F10" s="64"/>
      <c r="G10" s="64"/>
      <c r="H10" s="22"/>
      <c r="I10" s="22"/>
      <c r="J10" s="22"/>
      <c r="K10" s="22"/>
      <c r="L10" s="22"/>
      <c r="M10" s="22"/>
      <c r="N10" s="22"/>
      <c r="O10" s="22"/>
      <c r="P10" s="22"/>
      <c r="Q10" s="22"/>
      <c r="R10" s="22"/>
      <c r="S10" s="22"/>
      <c r="T10" s="22"/>
    </row>
    <row r="11" spans="1:59" ht="12.75" customHeight="1" thickBot="1" x14ac:dyDescent="0.3">
      <c r="A11" s="21"/>
      <c r="B11" s="21"/>
      <c r="C11" s="21" t="s">
        <v>47</v>
      </c>
      <c r="D11" s="22"/>
      <c r="E11" s="64"/>
      <c r="F11" s="64"/>
      <c r="G11" s="64"/>
      <c r="H11" s="82">
        <f t="shared" ref="H11:S11" si="1">IF(H12=0,0,H12/$T$12)</f>
        <v>0</v>
      </c>
      <c r="I11" s="82">
        <f t="shared" si="1"/>
        <v>0</v>
      </c>
      <c r="J11" s="82">
        <f t="shared" si="1"/>
        <v>0</v>
      </c>
      <c r="K11" s="82">
        <f t="shared" si="1"/>
        <v>0</v>
      </c>
      <c r="L11" s="82">
        <f t="shared" si="1"/>
        <v>0</v>
      </c>
      <c r="M11" s="82">
        <f t="shared" si="1"/>
        <v>0</v>
      </c>
      <c r="N11" s="82">
        <f t="shared" si="1"/>
        <v>0</v>
      </c>
      <c r="O11" s="82">
        <f t="shared" si="1"/>
        <v>0</v>
      </c>
      <c r="P11" s="82">
        <f t="shared" si="1"/>
        <v>0</v>
      </c>
      <c r="Q11" s="82">
        <f t="shared" si="1"/>
        <v>0</v>
      </c>
      <c r="R11" s="82">
        <f t="shared" si="1"/>
        <v>0</v>
      </c>
      <c r="S11" s="82">
        <f t="shared" si="1"/>
        <v>0</v>
      </c>
      <c r="T11" s="83">
        <f t="shared" ref="T11:T16" si="2">SUM(H11:S11)</f>
        <v>0</v>
      </c>
      <c r="X11">
        <f>H4</f>
        <v>1</v>
      </c>
      <c r="Y11">
        <f t="shared" ref="Y11:AI11" si="3">I4</f>
        <v>32</v>
      </c>
      <c r="Z11">
        <f t="shared" si="3"/>
        <v>63</v>
      </c>
      <c r="AA11">
        <f t="shared" si="3"/>
        <v>94</v>
      </c>
      <c r="AB11">
        <f t="shared" si="3"/>
        <v>125</v>
      </c>
      <c r="AC11">
        <f t="shared" si="3"/>
        <v>156</v>
      </c>
      <c r="AD11">
        <f t="shared" si="3"/>
        <v>187</v>
      </c>
      <c r="AE11">
        <f t="shared" si="3"/>
        <v>218</v>
      </c>
      <c r="AF11">
        <f t="shared" si="3"/>
        <v>249</v>
      </c>
      <c r="AG11">
        <f t="shared" si="3"/>
        <v>280</v>
      </c>
      <c r="AH11">
        <f t="shared" si="3"/>
        <v>311</v>
      </c>
      <c r="AI11">
        <f t="shared" si="3"/>
        <v>342</v>
      </c>
      <c r="AJ11">
        <f>H4</f>
        <v>1</v>
      </c>
      <c r="AK11">
        <f t="shared" ref="AK11:AU11" si="4">I4</f>
        <v>32</v>
      </c>
      <c r="AL11">
        <f t="shared" si="4"/>
        <v>63</v>
      </c>
      <c r="AM11">
        <f t="shared" si="4"/>
        <v>94</v>
      </c>
      <c r="AN11">
        <f t="shared" si="4"/>
        <v>125</v>
      </c>
      <c r="AO11">
        <f t="shared" si="4"/>
        <v>156</v>
      </c>
      <c r="AP11">
        <f t="shared" si="4"/>
        <v>187</v>
      </c>
      <c r="AQ11">
        <f t="shared" si="4"/>
        <v>218</v>
      </c>
      <c r="AR11">
        <f t="shared" si="4"/>
        <v>249</v>
      </c>
      <c r="AS11">
        <f t="shared" si="4"/>
        <v>280</v>
      </c>
      <c r="AT11">
        <f t="shared" si="4"/>
        <v>311</v>
      </c>
      <c r="AU11">
        <f t="shared" si="4"/>
        <v>342</v>
      </c>
      <c r="AV11">
        <f>H4</f>
        <v>1</v>
      </c>
      <c r="AW11">
        <f t="shared" ref="AW11:BG11" si="5">I4</f>
        <v>32</v>
      </c>
      <c r="AX11">
        <f t="shared" si="5"/>
        <v>63</v>
      </c>
      <c r="AY11">
        <f t="shared" si="5"/>
        <v>94</v>
      </c>
      <c r="AZ11">
        <f t="shared" si="5"/>
        <v>125</v>
      </c>
      <c r="BA11">
        <f t="shared" si="5"/>
        <v>156</v>
      </c>
      <c r="BB11">
        <f t="shared" si="5"/>
        <v>187</v>
      </c>
      <c r="BC11">
        <f t="shared" si="5"/>
        <v>218</v>
      </c>
      <c r="BD11">
        <f t="shared" si="5"/>
        <v>249</v>
      </c>
      <c r="BE11">
        <f t="shared" si="5"/>
        <v>280</v>
      </c>
      <c r="BF11">
        <f t="shared" si="5"/>
        <v>311</v>
      </c>
      <c r="BG11">
        <f t="shared" si="5"/>
        <v>342</v>
      </c>
    </row>
    <row r="12" spans="1:59" ht="12.75" customHeight="1" x14ac:dyDescent="0.25">
      <c r="A12" s="21"/>
      <c r="B12" s="21"/>
      <c r="C12" s="21" t="s">
        <v>43</v>
      </c>
      <c r="D12" s="22"/>
      <c r="E12" s="64"/>
      <c r="F12" s="64"/>
      <c r="G12" s="64"/>
      <c r="H12" s="277"/>
      <c r="I12" s="277"/>
      <c r="J12" s="277"/>
      <c r="K12" s="277"/>
      <c r="L12" s="277"/>
      <c r="M12" s="277"/>
      <c r="N12" s="277"/>
      <c r="O12" s="277"/>
      <c r="P12" s="277"/>
      <c r="Q12" s="277"/>
      <c r="R12" s="277"/>
      <c r="S12" s="277"/>
      <c r="T12" s="68">
        <f t="shared" si="2"/>
        <v>0</v>
      </c>
      <c r="W12" s="250" t="s">
        <v>335</v>
      </c>
      <c r="X12" s="19">
        <f>H12</f>
        <v>0</v>
      </c>
      <c r="Y12" s="19">
        <f t="shared" ref="Y12:AI12" si="6">I12</f>
        <v>0</v>
      </c>
      <c r="Z12" s="19">
        <f t="shared" si="6"/>
        <v>0</v>
      </c>
      <c r="AA12" s="19">
        <f t="shared" si="6"/>
        <v>0</v>
      </c>
      <c r="AB12" s="19">
        <f t="shared" si="6"/>
        <v>0</v>
      </c>
      <c r="AC12" s="19">
        <f t="shared" si="6"/>
        <v>0</v>
      </c>
      <c r="AD12" s="19">
        <f t="shared" si="6"/>
        <v>0</v>
      </c>
      <c r="AE12" s="19">
        <f t="shared" si="6"/>
        <v>0</v>
      </c>
      <c r="AF12" s="19">
        <f t="shared" si="6"/>
        <v>0</v>
      </c>
      <c r="AG12" s="19">
        <f t="shared" si="6"/>
        <v>0</v>
      </c>
      <c r="AH12" s="19">
        <f t="shared" si="6"/>
        <v>0</v>
      </c>
      <c r="AI12" s="19">
        <f t="shared" si="6"/>
        <v>0</v>
      </c>
      <c r="AJ12" s="19">
        <f>H13</f>
        <v>0</v>
      </c>
      <c r="AK12" s="19">
        <f t="shared" ref="AK12:AU12" si="7">I13</f>
        <v>0</v>
      </c>
      <c r="AL12" s="19">
        <f t="shared" si="7"/>
        <v>0</v>
      </c>
      <c r="AM12" s="19">
        <f t="shared" si="7"/>
        <v>0</v>
      </c>
      <c r="AN12" s="19">
        <f t="shared" si="7"/>
        <v>0</v>
      </c>
      <c r="AO12" s="19">
        <f t="shared" si="7"/>
        <v>0</v>
      </c>
      <c r="AP12" s="19">
        <f t="shared" si="7"/>
        <v>0</v>
      </c>
      <c r="AQ12" s="19">
        <f t="shared" si="7"/>
        <v>0</v>
      </c>
      <c r="AR12" s="19">
        <f t="shared" si="7"/>
        <v>0</v>
      </c>
      <c r="AS12" s="19">
        <f t="shared" si="7"/>
        <v>0</v>
      </c>
      <c r="AT12" s="19">
        <f t="shared" si="7"/>
        <v>0</v>
      </c>
      <c r="AU12" s="19">
        <f t="shared" si="7"/>
        <v>0</v>
      </c>
      <c r="AV12" s="19">
        <f>H14</f>
        <v>0</v>
      </c>
      <c r="AW12" s="19">
        <f t="shared" ref="AW12:BG12" si="8">I14</f>
        <v>0</v>
      </c>
      <c r="AX12" s="19">
        <f t="shared" si="8"/>
        <v>0</v>
      </c>
      <c r="AY12" s="19">
        <f t="shared" si="8"/>
        <v>0</v>
      </c>
      <c r="AZ12" s="19">
        <f t="shared" si="8"/>
        <v>0</v>
      </c>
      <c r="BA12" s="19">
        <f t="shared" si="8"/>
        <v>0</v>
      </c>
      <c r="BB12" s="19">
        <f t="shared" si="8"/>
        <v>0</v>
      </c>
      <c r="BC12" s="19">
        <f t="shared" si="8"/>
        <v>0</v>
      </c>
      <c r="BD12" s="19">
        <f t="shared" si="8"/>
        <v>0</v>
      </c>
      <c r="BE12" s="19">
        <f t="shared" si="8"/>
        <v>0</v>
      </c>
      <c r="BF12" s="19">
        <f t="shared" si="8"/>
        <v>0</v>
      </c>
      <c r="BG12" s="19">
        <f t="shared" si="8"/>
        <v>0</v>
      </c>
    </row>
    <row r="13" spans="1:59" ht="12.75" customHeight="1" x14ac:dyDescent="0.25">
      <c r="A13" s="21"/>
      <c r="B13" s="21"/>
      <c r="C13" s="21" t="s">
        <v>196</v>
      </c>
      <c r="D13" s="22"/>
      <c r="E13" s="116">
        <v>0.08</v>
      </c>
      <c r="F13" s="69"/>
      <c r="G13" s="65"/>
      <c r="H13" s="278">
        <f>(1+$E$13)*H12</f>
        <v>0</v>
      </c>
      <c r="I13" s="278">
        <f t="shared" ref="I13:S13" si="9">(1+$E$13)*I12</f>
        <v>0</v>
      </c>
      <c r="J13" s="278">
        <f t="shared" si="9"/>
        <v>0</v>
      </c>
      <c r="K13" s="278">
        <f t="shared" si="9"/>
        <v>0</v>
      </c>
      <c r="L13" s="278">
        <f t="shared" si="9"/>
        <v>0</v>
      </c>
      <c r="M13" s="278">
        <f t="shared" si="9"/>
        <v>0</v>
      </c>
      <c r="N13" s="278">
        <f t="shared" si="9"/>
        <v>0</v>
      </c>
      <c r="O13" s="278">
        <f t="shared" si="9"/>
        <v>0</v>
      </c>
      <c r="P13" s="278">
        <f t="shared" si="9"/>
        <v>0</v>
      </c>
      <c r="Q13" s="278">
        <f t="shared" si="9"/>
        <v>0</v>
      </c>
      <c r="R13" s="278">
        <f t="shared" si="9"/>
        <v>0</v>
      </c>
      <c r="S13" s="278">
        <f t="shared" si="9"/>
        <v>0</v>
      </c>
      <c r="T13" s="68">
        <f t="shared" si="2"/>
        <v>0</v>
      </c>
    </row>
    <row r="14" spans="1:59" ht="12.75" customHeight="1" x14ac:dyDescent="0.25">
      <c r="A14" s="22"/>
      <c r="B14" s="21"/>
      <c r="C14" s="21" t="s">
        <v>104</v>
      </c>
      <c r="D14" s="22"/>
      <c r="E14" s="116">
        <v>0.06</v>
      </c>
      <c r="F14" s="64"/>
      <c r="G14" s="65"/>
      <c r="H14" s="278">
        <f>(1+$E14)*H13</f>
        <v>0</v>
      </c>
      <c r="I14" s="278">
        <f t="shared" ref="I14:S16" si="10">(1+$E14)*I13</f>
        <v>0</v>
      </c>
      <c r="J14" s="278">
        <f t="shared" si="10"/>
        <v>0</v>
      </c>
      <c r="K14" s="278">
        <f t="shared" si="10"/>
        <v>0</v>
      </c>
      <c r="L14" s="278">
        <f t="shared" si="10"/>
        <v>0</v>
      </c>
      <c r="M14" s="278">
        <f t="shared" si="10"/>
        <v>0</v>
      </c>
      <c r="N14" s="278">
        <f t="shared" si="10"/>
        <v>0</v>
      </c>
      <c r="O14" s="278">
        <f t="shared" si="10"/>
        <v>0</v>
      </c>
      <c r="P14" s="278">
        <f t="shared" si="10"/>
        <v>0</v>
      </c>
      <c r="Q14" s="278">
        <f t="shared" si="10"/>
        <v>0</v>
      </c>
      <c r="R14" s="278">
        <f t="shared" si="10"/>
        <v>0</v>
      </c>
      <c r="S14" s="278">
        <f t="shared" si="10"/>
        <v>0</v>
      </c>
      <c r="T14" s="68">
        <f t="shared" si="2"/>
        <v>0</v>
      </c>
    </row>
    <row r="15" spans="1:59" ht="12.75" customHeight="1" x14ac:dyDescent="0.25">
      <c r="A15" s="22"/>
      <c r="B15" s="21"/>
      <c r="C15" s="1" t="s">
        <v>279</v>
      </c>
      <c r="D15" s="22"/>
      <c r="E15" s="116">
        <v>0.04</v>
      </c>
      <c r="F15" s="64"/>
      <c r="G15" s="65"/>
      <c r="H15" s="278">
        <f>(1+$E15)*H14</f>
        <v>0</v>
      </c>
      <c r="I15" s="278">
        <f t="shared" si="10"/>
        <v>0</v>
      </c>
      <c r="J15" s="278">
        <f t="shared" si="10"/>
        <v>0</v>
      </c>
      <c r="K15" s="278">
        <f t="shared" si="10"/>
        <v>0</v>
      </c>
      <c r="L15" s="278">
        <f t="shared" si="10"/>
        <v>0</v>
      </c>
      <c r="M15" s="278">
        <f t="shared" si="10"/>
        <v>0</v>
      </c>
      <c r="N15" s="278">
        <f t="shared" si="10"/>
        <v>0</v>
      </c>
      <c r="O15" s="278">
        <f t="shared" si="10"/>
        <v>0</v>
      </c>
      <c r="P15" s="278">
        <f t="shared" si="10"/>
        <v>0</v>
      </c>
      <c r="Q15" s="278">
        <f t="shared" si="10"/>
        <v>0</v>
      </c>
      <c r="R15" s="278">
        <f t="shared" si="10"/>
        <v>0</v>
      </c>
      <c r="S15" s="278">
        <f t="shared" si="10"/>
        <v>0</v>
      </c>
      <c r="T15" s="68">
        <f t="shared" si="2"/>
        <v>0</v>
      </c>
    </row>
    <row r="16" spans="1:59" ht="12.75" customHeight="1" x14ac:dyDescent="0.25">
      <c r="A16" s="22"/>
      <c r="B16" s="21"/>
      <c r="C16" s="1" t="s">
        <v>280</v>
      </c>
      <c r="D16" s="22"/>
      <c r="E16" s="116">
        <v>0.02</v>
      </c>
      <c r="F16" s="64"/>
      <c r="G16" s="65"/>
      <c r="H16" s="278">
        <f>(1+$E16)*H15</f>
        <v>0</v>
      </c>
      <c r="I16" s="278">
        <f t="shared" si="10"/>
        <v>0</v>
      </c>
      <c r="J16" s="278">
        <f t="shared" si="10"/>
        <v>0</v>
      </c>
      <c r="K16" s="278">
        <f t="shared" si="10"/>
        <v>0</v>
      </c>
      <c r="L16" s="278">
        <f t="shared" si="10"/>
        <v>0</v>
      </c>
      <c r="M16" s="278">
        <f t="shared" si="10"/>
        <v>0</v>
      </c>
      <c r="N16" s="278">
        <f t="shared" si="10"/>
        <v>0</v>
      </c>
      <c r="O16" s="278">
        <f t="shared" si="10"/>
        <v>0</v>
      </c>
      <c r="P16" s="278">
        <f t="shared" si="10"/>
        <v>0</v>
      </c>
      <c r="Q16" s="278">
        <f t="shared" si="10"/>
        <v>0</v>
      </c>
      <c r="R16" s="278">
        <f t="shared" si="10"/>
        <v>0</v>
      </c>
      <c r="S16" s="278">
        <f t="shared" si="10"/>
        <v>0</v>
      </c>
      <c r="T16" s="68">
        <f t="shared" si="2"/>
        <v>0</v>
      </c>
    </row>
    <row r="17" spans="1:20" ht="12.75" customHeight="1" outlineLevel="1" x14ac:dyDescent="0.25">
      <c r="A17" s="22"/>
      <c r="B17" s="21" t="s">
        <v>273</v>
      </c>
      <c r="C17" s="21"/>
      <c r="D17" s="22"/>
      <c r="E17" s="227">
        <f>IF(T12=0,0,'7. Income Statement (1)'!Q7/'7. Income Statement (1)'!Q13)</f>
        <v>0</v>
      </c>
      <c r="F17" s="64"/>
      <c r="G17" s="65"/>
      <c r="H17" s="70"/>
      <c r="I17" s="70"/>
      <c r="J17" s="70"/>
      <c r="K17" s="70"/>
      <c r="L17" s="70"/>
      <c r="M17" s="70"/>
      <c r="N17" s="70"/>
      <c r="O17" s="70"/>
      <c r="P17" s="70"/>
      <c r="Q17" s="70"/>
      <c r="R17" s="70"/>
      <c r="S17" s="70"/>
      <c r="T17" s="68"/>
    </row>
    <row r="18" spans="1:20" ht="12.75" customHeight="1" outlineLevel="1" x14ac:dyDescent="0.25">
      <c r="A18" s="22"/>
      <c r="B18" s="21"/>
      <c r="C18" s="21"/>
      <c r="D18" s="22"/>
      <c r="E18" s="64"/>
      <c r="F18" s="64"/>
      <c r="G18" s="64"/>
      <c r="H18" s="22"/>
      <c r="I18" s="22"/>
      <c r="J18" s="22"/>
      <c r="K18" s="22"/>
      <c r="L18" s="22"/>
      <c r="M18" s="22"/>
      <c r="N18" s="22"/>
      <c r="O18" s="22"/>
      <c r="P18" s="22"/>
      <c r="Q18" s="22"/>
      <c r="R18" s="22"/>
      <c r="S18" s="22"/>
      <c r="T18" s="22"/>
    </row>
    <row r="19" spans="1:20" ht="12.75" customHeight="1" outlineLevel="1" x14ac:dyDescent="0.25">
      <c r="A19" s="22"/>
      <c r="B19" s="21" t="s">
        <v>46</v>
      </c>
      <c r="C19" s="21"/>
      <c r="D19" s="22"/>
      <c r="E19" s="71">
        <f>T12*E7</f>
        <v>0</v>
      </c>
      <c r="F19" s="65"/>
      <c r="G19" s="64"/>
      <c r="H19" s="22"/>
      <c r="I19" s="22"/>
      <c r="J19" s="22"/>
      <c r="K19" s="22"/>
      <c r="L19" s="22"/>
      <c r="M19" s="22"/>
      <c r="N19" s="22"/>
      <c r="O19" s="22"/>
      <c r="P19" s="22"/>
      <c r="Q19" s="22"/>
      <c r="R19" s="22"/>
      <c r="S19" s="22"/>
      <c r="T19" s="22"/>
    </row>
    <row r="20" spans="1:20" ht="12.75" customHeight="1" outlineLevel="1" x14ac:dyDescent="0.25">
      <c r="A20" s="22"/>
      <c r="B20" s="21" t="s">
        <v>37</v>
      </c>
      <c r="C20" s="21"/>
      <c r="D20" s="22"/>
      <c r="E20" s="72">
        <f>E8*T12</f>
        <v>0</v>
      </c>
      <c r="F20" s="65"/>
      <c r="G20" s="64"/>
      <c r="H20" s="22"/>
      <c r="I20" s="22"/>
      <c r="J20" s="22"/>
      <c r="K20" s="22"/>
      <c r="L20" s="22"/>
      <c r="M20" s="22"/>
      <c r="N20" s="22"/>
      <c r="O20" s="22"/>
      <c r="P20" s="22"/>
      <c r="Q20" s="22"/>
      <c r="R20" s="22"/>
      <c r="S20" s="22"/>
      <c r="T20" s="22"/>
    </row>
    <row r="21" spans="1:20" ht="12.75" customHeight="1" outlineLevel="1" x14ac:dyDescent="0.25">
      <c r="A21" s="21"/>
      <c r="B21" s="21" t="s">
        <v>38</v>
      </c>
      <c r="C21" s="21"/>
      <c r="D21" s="22"/>
      <c r="E21" s="73">
        <f>E19-E20</f>
        <v>0</v>
      </c>
      <c r="F21" s="65"/>
      <c r="G21" s="64"/>
      <c r="H21" s="22"/>
      <c r="I21" s="22"/>
      <c r="J21" s="22"/>
      <c r="K21" s="22"/>
      <c r="L21" s="22"/>
      <c r="M21" s="22"/>
      <c r="N21" s="22"/>
      <c r="O21" s="22"/>
      <c r="P21" s="22"/>
      <c r="Q21" s="22"/>
      <c r="R21" s="22"/>
      <c r="S21" s="22"/>
      <c r="T21" s="22"/>
    </row>
    <row r="22" spans="1:20" ht="12.75" customHeight="1" outlineLevel="1" x14ac:dyDescent="0.25">
      <c r="A22" s="21"/>
      <c r="B22" s="21" t="s">
        <v>274</v>
      </c>
      <c r="C22" s="21"/>
      <c r="D22" s="22"/>
      <c r="E22" s="73">
        <f>E17*('3. Fixed Operating Expenses'!I42+'2. Salaries and Wages'!N38)</f>
        <v>0</v>
      </c>
      <c r="F22" s="65"/>
      <c r="G22" s="65"/>
      <c r="H22" s="22"/>
      <c r="I22" s="22"/>
      <c r="J22" s="22"/>
      <c r="K22" s="22"/>
      <c r="L22" s="22"/>
      <c r="M22" s="22"/>
      <c r="N22" s="22"/>
      <c r="O22" s="22"/>
      <c r="P22" s="22"/>
      <c r="Q22" s="22"/>
      <c r="R22" s="22"/>
      <c r="S22" s="22"/>
      <c r="T22" s="22"/>
    </row>
    <row r="23" spans="1:20" ht="12.75" customHeight="1" outlineLevel="1" thickBot="1" x14ac:dyDescent="0.3">
      <c r="A23" s="21"/>
      <c r="B23" s="21" t="s">
        <v>39</v>
      </c>
      <c r="C23" s="21"/>
      <c r="D23" s="22"/>
      <c r="E23" s="74">
        <f>E21-E22</f>
        <v>0</v>
      </c>
      <c r="F23" s="65">
        <f>IF(E19&gt;0,E23/E19,0)</f>
        <v>0</v>
      </c>
      <c r="G23" s="65"/>
      <c r="H23" s="22"/>
      <c r="I23" s="22"/>
      <c r="J23" s="22"/>
      <c r="K23" s="22"/>
      <c r="L23" s="22"/>
      <c r="M23" s="22"/>
      <c r="N23" s="22"/>
      <c r="O23" s="22"/>
      <c r="P23" s="22"/>
      <c r="Q23" s="22"/>
      <c r="R23" s="22"/>
      <c r="S23" s="22"/>
      <c r="T23" s="22"/>
    </row>
    <row r="24" spans="1:20" ht="12.75" customHeight="1" outlineLevel="1" thickTop="1" x14ac:dyDescent="0.25">
      <c r="A24" s="21"/>
      <c r="B24" s="21"/>
      <c r="C24" s="21"/>
      <c r="D24" s="22"/>
      <c r="E24" s="64"/>
      <c r="F24" s="64"/>
      <c r="G24" s="64"/>
      <c r="H24" s="22"/>
      <c r="I24" s="22"/>
      <c r="J24" s="22"/>
      <c r="K24" s="22"/>
      <c r="L24" s="22"/>
      <c r="M24" s="22"/>
      <c r="N24" s="22"/>
      <c r="O24" s="22"/>
      <c r="P24" s="22"/>
      <c r="Q24" s="22"/>
      <c r="R24" s="22"/>
      <c r="S24" s="22"/>
      <c r="T24" s="22"/>
    </row>
    <row r="25" spans="1:20" ht="12.75" customHeight="1" outlineLevel="1" x14ac:dyDescent="0.25">
      <c r="A25" s="21"/>
      <c r="B25" s="21" t="s">
        <v>40</v>
      </c>
      <c r="C25" s="21"/>
      <c r="D25" s="22"/>
      <c r="E25" s="225">
        <f>IF(E7&gt;0,E22/F9,0)</f>
        <v>0</v>
      </c>
      <c r="F25" s="64"/>
      <c r="G25" s="64"/>
      <c r="H25" s="29"/>
      <c r="I25" s="29"/>
      <c r="J25" s="29"/>
      <c r="K25" s="29"/>
      <c r="L25" s="29"/>
      <c r="M25" s="29"/>
      <c r="N25" s="29"/>
      <c r="O25" s="29"/>
      <c r="P25" s="29"/>
      <c r="Q25" s="29"/>
      <c r="R25" s="29"/>
      <c r="S25" s="29"/>
      <c r="T25" s="68"/>
    </row>
    <row r="26" spans="1:20" ht="12.75" customHeight="1" outlineLevel="1" x14ac:dyDescent="0.25">
      <c r="A26" s="21"/>
      <c r="B26" s="21" t="s">
        <v>41</v>
      </c>
      <c r="C26" s="21"/>
      <c r="D26" s="22"/>
      <c r="E26" s="73">
        <f>IF(E7&gt;0,E25/E7,0)</f>
        <v>0</v>
      </c>
      <c r="F26" s="65"/>
      <c r="G26" s="65"/>
      <c r="H26" s="29"/>
      <c r="I26" s="29"/>
      <c r="J26" s="29"/>
      <c r="K26" s="29"/>
      <c r="L26" s="29"/>
      <c r="M26" s="29"/>
      <c r="N26" s="29"/>
      <c r="O26" s="29"/>
      <c r="P26" s="29"/>
      <c r="Q26" s="29"/>
      <c r="R26" s="29"/>
      <c r="S26" s="29"/>
      <c r="T26" s="68"/>
    </row>
    <row r="27" spans="1:20" ht="12.75" customHeight="1" x14ac:dyDescent="0.25">
      <c r="A27" s="22"/>
      <c r="B27" s="21"/>
      <c r="C27" s="21"/>
      <c r="D27" s="22"/>
      <c r="E27" s="64"/>
      <c r="F27" s="65"/>
      <c r="G27" s="65"/>
      <c r="H27" s="29"/>
      <c r="I27" s="29"/>
      <c r="J27" s="29"/>
      <c r="K27" s="29"/>
      <c r="L27" s="29"/>
      <c r="M27" s="29"/>
      <c r="N27" s="29"/>
      <c r="O27" s="29"/>
      <c r="P27" s="29"/>
      <c r="Q27" s="29"/>
      <c r="R27" s="29"/>
      <c r="S27" s="29"/>
      <c r="T27" s="68"/>
    </row>
    <row r="28" spans="1:20" ht="12.75" customHeight="1" outlineLevel="1" x14ac:dyDescent="0.25">
      <c r="A28" s="319" t="s">
        <v>352</v>
      </c>
      <c r="B28" s="320"/>
      <c r="C28" s="320"/>
      <c r="D28" s="320"/>
      <c r="E28" s="320"/>
      <c r="F28" s="320"/>
      <c r="G28" s="64"/>
      <c r="H28" s="22"/>
      <c r="I28" s="22"/>
      <c r="J28" s="22"/>
      <c r="K28" s="22"/>
      <c r="L28" s="22"/>
      <c r="M28" s="22"/>
      <c r="N28" s="22"/>
      <c r="O28" s="22"/>
      <c r="P28" s="22"/>
      <c r="Q28" s="22"/>
      <c r="R28" s="22"/>
      <c r="S28" s="22"/>
      <c r="T28" s="22"/>
    </row>
    <row r="29" spans="1:20" ht="12.75" customHeight="1" outlineLevel="1" x14ac:dyDescent="0.25">
      <c r="A29" s="21"/>
      <c r="B29" s="21" t="s">
        <v>35</v>
      </c>
      <c r="C29" s="21"/>
      <c r="D29" s="22"/>
      <c r="E29" s="118"/>
      <c r="F29" s="65">
        <v>1</v>
      </c>
      <c r="G29" s="65"/>
      <c r="H29" s="22"/>
      <c r="I29" s="22"/>
      <c r="J29" s="22"/>
      <c r="K29" s="22"/>
      <c r="L29" s="22"/>
      <c r="M29" s="22"/>
      <c r="N29" s="22"/>
      <c r="O29" s="22"/>
      <c r="P29" s="22"/>
      <c r="Q29" s="22"/>
      <c r="R29" s="22"/>
      <c r="S29" s="22"/>
      <c r="T29" s="22"/>
    </row>
    <row r="30" spans="1:20" ht="12.75" customHeight="1" outlineLevel="1" x14ac:dyDescent="0.25">
      <c r="A30" s="21"/>
      <c r="B30" s="21" t="s">
        <v>36</v>
      </c>
      <c r="C30" s="21"/>
      <c r="D30" s="22"/>
      <c r="E30" s="117"/>
      <c r="F30" s="66">
        <f>IF(E29&gt;0,E30/E29,0)</f>
        <v>0</v>
      </c>
      <c r="G30" s="65"/>
      <c r="H30" s="22"/>
      <c r="I30" s="22"/>
      <c r="J30" s="22"/>
      <c r="K30" s="22"/>
      <c r="L30" s="22"/>
      <c r="M30" s="22"/>
      <c r="N30" s="22"/>
      <c r="O30" s="22"/>
      <c r="P30" s="22"/>
      <c r="Q30" s="22"/>
      <c r="R30" s="22"/>
      <c r="S30" s="22"/>
      <c r="T30" s="22"/>
    </row>
    <row r="31" spans="1:20" ht="12.75" customHeight="1" outlineLevel="1" x14ac:dyDescent="0.25">
      <c r="A31" s="21"/>
      <c r="B31" s="21" t="s">
        <v>49</v>
      </c>
      <c r="C31" s="21"/>
      <c r="D31" s="22"/>
      <c r="E31" s="67">
        <f>E29-E30</f>
        <v>0</v>
      </c>
      <c r="F31" s="65">
        <f>IF(E29&gt;0,E31/E29,0)</f>
        <v>0</v>
      </c>
      <c r="G31" s="65"/>
      <c r="H31" s="22"/>
      <c r="I31" s="22"/>
      <c r="J31" s="22"/>
      <c r="K31" s="22"/>
      <c r="L31" s="22"/>
      <c r="M31" s="22"/>
      <c r="N31" s="22"/>
      <c r="O31" s="22"/>
      <c r="P31" s="22"/>
      <c r="Q31" s="22"/>
      <c r="R31" s="22"/>
      <c r="S31" s="22"/>
      <c r="T31" s="22"/>
    </row>
    <row r="32" spans="1:20" ht="12.75" customHeight="1" outlineLevel="1" x14ac:dyDescent="0.25">
      <c r="A32" s="21"/>
      <c r="B32" s="21" t="s">
        <v>42</v>
      </c>
      <c r="C32" s="21"/>
      <c r="D32" s="22"/>
      <c r="E32" s="64"/>
      <c r="F32" s="64"/>
      <c r="G32" s="64"/>
      <c r="H32" s="22"/>
      <c r="I32" s="22"/>
      <c r="J32" s="22"/>
      <c r="K32" s="22"/>
      <c r="L32" s="22"/>
      <c r="M32" s="22"/>
      <c r="N32" s="22"/>
      <c r="O32" s="22"/>
      <c r="P32" s="22"/>
      <c r="Q32" s="22"/>
      <c r="R32" s="22"/>
      <c r="S32" s="22"/>
      <c r="T32" s="22"/>
    </row>
    <row r="33" spans="1:20" ht="12.75" customHeight="1" outlineLevel="1" thickBot="1" x14ac:dyDescent="0.3">
      <c r="A33" s="21"/>
      <c r="B33" s="21"/>
      <c r="C33" s="21" t="s">
        <v>47</v>
      </c>
      <c r="D33" s="22"/>
      <c r="E33" s="64"/>
      <c r="F33" s="64"/>
      <c r="G33" s="64"/>
      <c r="H33" s="82">
        <f>IF(H34=0,0,H34/$T$34)</f>
        <v>0</v>
      </c>
      <c r="I33" s="82">
        <f t="shared" ref="I33:S33" si="11">IF(I34=0,0,I34/$T$34)</f>
        <v>0</v>
      </c>
      <c r="J33" s="82">
        <f t="shared" si="11"/>
        <v>0</v>
      </c>
      <c r="K33" s="82">
        <f t="shared" si="11"/>
        <v>0</v>
      </c>
      <c r="L33" s="82">
        <f t="shared" si="11"/>
        <v>0</v>
      </c>
      <c r="M33" s="82">
        <f t="shared" si="11"/>
        <v>0</v>
      </c>
      <c r="N33" s="82">
        <f t="shared" si="11"/>
        <v>0</v>
      </c>
      <c r="O33" s="82">
        <f t="shared" si="11"/>
        <v>0</v>
      </c>
      <c r="P33" s="82">
        <f t="shared" si="11"/>
        <v>0</v>
      </c>
      <c r="Q33" s="82">
        <f t="shared" si="11"/>
        <v>0</v>
      </c>
      <c r="R33" s="82">
        <f t="shared" si="11"/>
        <v>0</v>
      </c>
      <c r="S33" s="82">
        <f t="shared" si="11"/>
        <v>0</v>
      </c>
      <c r="T33" s="83">
        <f t="shared" ref="T33:T38" si="12">SUM(H33:S33)</f>
        <v>0</v>
      </c>
    </row>
    <row r="34" spans="1:20" ht="12.75" customHeight="1" outlineLevel="1" x14ac:dyDescent="0.25">
      <c r="A34" s="21"/>
      <c r="B34" s="21"/>
      <c r="C34" s="21" t="s">
        <v>43</v>
      </c>
      <c r="D34" s="22"/>
      <c r="E34" s="64"/>
      <c r="F34" s="64"/>
      <c r="G34" s="64"/>
      <c r="H34" s="277"/>
      <c r="I34" s="277"/>
      <c r="J34" s="277"/>
      <c r="K34" s="277"/>
      <c r="L34" s="277"/>
      <c r="M34" s="277"/>
      <c r="N34" s="277"/>
      <c r="O34" s="277"/>
      <c r="P34" s="277"/>
      <c r="Q34" s="277"/>
      <c r="R34" s="277"/>
      <c r="S34" s="277"/>
      <c r="T34" s="68">
        <f t="shared" si="12"/>
        <v>0</v>
      </c>
    </row>
    <row r="35" spans="1:20" ht="12.75" customHeight="1" outlineLevel="1" x14ac:dyDescent="0.25">
      <c r="A35" s="21"/>
      <c r="B35" s="21"/>
      <c r="C35" s="21" t="s">
        <v>196</v>
      </c>
      <c r="D35" s="22"/>
      <c r="E35" s="116">
        <v>0.08</v>
      </c>
      <c r="F35" s="69"/>
      <c r="G35" s="65"/>
      <c r="H35" s="278">
        <f>H34*(1+$E$35)</f>
        <v>0</v>
      </c>
      <c r="I35" s="278">
        <f t="shared" ref="I35:S35" si="13">I34*(1+$E$35)</f>
        <v>0</v>
      </c>
      <c r="J35" s="278">
        <f t="shared" si="13"/>
        <v>0</v>
      </c>
      <c r="K35" s="278">
        <f t="shared" si="13"/>
        <v>0</v>
      </c>
      <c r="L35" s="278">
        <f t="shared" si="13"/>
        <v>0</v>
      </c>
      <c r="M35" s="278">
        <f t="shared" si="13"/>
        <v>0</v>
      </c>
      <c r="N35" s="278">
        <f t="shared" si="13"/>
        <v>0</v>
      </c>
      <c r="O35" s="278">
        <f t="shared" si="13"/>
        <v>0</v>
      </c>
      <c r="P35" s="278">
        <f t="shared" si="13"/>
        <v>0</v>
      </c>
      <c r="Q35" s="278">
        <f t="shared" si="13"/>
        <v>0</v>
      </c>
      <c r="R35" s="278">
        <f t="shared" si="13"/>
        <v>0</v>
      </c>
      <c r="S35" s="278">
        <f t="shared" si="13"/>
        <v>0</v>
      </c>
      <c r="T35" s="68">
        <f t="shared" si="12"/>
        <v>0</v>
      </c>
    </row>
    <row r="36" spans="1:20" ht="12.75" customHeight="1" outlineLevel="1" x14ac:dyDescent="0.25">
      <c r="A36" s="22"/>
      <c r="B36" s="21"/>
      <c r="C36" s="21" t="s">
        <v>104</v>
      </c>
      <c r="D36" s="22"/>
      <c r="E36" s="116">
        <v>0.06</v>
      </c>
      <c r="F36" s="64"/>
      <c r="G36" s="65"/>
      <c r="H36" s="278">
        <f>H35*(1+$E$36)</f>
        <v>0</v>
      </c>
      <c r="I36" s="278">
        <f t="shared" ref="I36:S36" si="14">I35*(1+$E$36)</f>
        <v>0</v>
      </c>
      <c r="J36" s="278">
        <f t="shared" si="14"/>
        <v>0</v>
      </c>
      <c r="K36" s="278">
        <f t="shared" si="14"/>
        <v>0</v>
      </c>
      <c r="L36" s="278">
        <f t="shared" si="14"/>
        <v>0</v>
      </c>
      <c r="M36" s="278">
        <f t="shared" si="14"/>
        <v>0</v>
      </c>
      <c r="N36" s="278">
        <f t="shared" si="14"/>
        <v>0</v>
      </c>
      <c r="O36" s="278">
        <f t="shared" si="14"/>
        <v>0</v>
      </c>
      <c r="P36" s="278">
        <f t="shared" si="14"/>
        <v>0</v>
      </c>
      <c r="Q36" s="278">
        <f t="shared" si="14"/>
        <v>0</v>
      </c>
      <c r="R36" s="278">
        <f t="shared" si="14"/>
        <v>0</v>
      </c>
      <c r="S36" s="278">
        <f t="shared" si="14"/>
        <v>0</v>
      </c>
      <c r="T36" s="68">
        <f t="shared" si="12"/>
        <v>0</v>
      </c>
    </row>
    <row r="37" spans="1:20" ht="12.75" customHeight="1" outlineLevel="1" x14ac:dyDescent="0.25">
      <c r="A37" s="22"/>
      <c r="B37" s="21"/>
      <c r="C37" s="1" t="s">
        <v>279</v>
      </c>
      <c r="D37" s="22"/>
      <c r="E37" s="116">
        <v>0.04</v>
      </c>
      <c r="F37" s="64"/>
      <c r="G37" s="65"/>
      <c r="H37" s="278">
        <f>H36*(1+$E$37)</f>
        <v>0</v>
      </c>
      <c r="I37" s="278">
        <f t="shared" ref="I37:S37" si="15">I36*(1+$E$37)</f>
        <v>0</v>
      </c>
      <c r="J37" s="278">
        <f t="shared" si="15"/>
        <v>0</v>
      </c>
      <c r="K37" s="278">
        <f t="shared" si="15"/>
        <v>0</v>
      </c>
      <c r="L37" s="278">
        <f t="shared" si="15"/>
        <v>0</v>
      </c>
      <c r="M37" s="278">
        <f t="shared" si="15"/>
        <v>0</v>
      </c>
      <c r="N37" s="278">
        <f t="shared" si="15"/>
        <v>0</v>
      </c>
      <c r="O37" s="278">
        <f t="shared" si="15"/>
        <v>0</v>
      </c>
      <c r="P37" s="278">
        <f t="shared" si="15"/>
        <v>0</v>
      </c>
      <c r="Q37" s="278">
        <f t="shared" si="15"/>
        <v>0</v>
      </c>
      <c r="R37" s="278">
        <f t="shared" si="15"/>
        <v>0</v>
      </c>
      <c r="S37" s="278">
        <f t="shared" si="15"/>
        <v>0</v>
      </c>
      <c r="T37" s="68">
        <f t="shared" si="12"/>
        <v>0</v>
      </c>
    </row>
    <row r="38" spans="1:20" ht="12.75" customHeight="1" outlineLevel="1" x14ac:dyDescent="0.25">
      <c r="A38" s="22"/>
      <c r="B38" s="21"/>
      <c r="C38" s="1" t="s">
        <v>280</v>
      </c>
      <c r="D38" s="22"/>
      <c r="E38" s="116">
        <v>0.02</v>
      </c>
      <c r="F38" s="64"/>
      <c r="G38" s="65"/>
      <c r="H38" s="278">
        <f>H37*(1+$E$38)</f>
        <v>0</v>
      </c>
      <c r="I38" s="278">
        <f t="shared" ref="I38:S38" si="16">I37*(1+$E$38)</f>
        <v>0</v>
      </c>
      <c r="J38" s="278">
        <f t="shared" si="16"/>
        <v>0</v>
      </c>
      <c r="K38" s="278">
        <f t="shared" si="16"/>
        <v>0</v>
      </c>
      <c r="L38" s="278">
        <f t="shared" si="16"/>
        <v>0</v>
      </c>
      <c r="M38" s="278">
        <f t="shared" si="16"/>
        <v>0</v>
      </c>
      <c r="N38" s="278">
        <f t="shared" si="16"/>
        <v>0</v>
      </c>
      <c r="O38" s="278">
        <f t="shared" si="16"/>
        <v>0</v>
      </c>
      <c r="P38" s="278">
        <f t="shared" si="16"/>
        <v>0</v>
      </c>
      <c r="Q38" s="278">
        <f t="shared" si="16"/>
        <v>0</v>
      </c>
      <c r="R38" s="278">
        <f t="shared" si="16"/>
        <v>0</v>
      </c>
      <c r="S38" s="278">
        <f t="shared" si="16"/>
        <v>0</v>
      </c>
      <c r="T38" s="68">
        <f t="shared" si="12"/>
        <v>0</v>
      </c>
    </row>
    <row r="39" spans="1:20" ht="12.75" customHeight="1" outlineLevel="2" x14ac:dyDescent="0.25">
      <c r="A39" s="22"/>
      <c r="B39" s="21" t="s">
        <v>273</v>
      </c>
      <c r="C39" s="21"/>
      <c r="D39" s="22"/>
      <c r="E39" s="227">
        <f>IF(T34=0,0,'7. Income Statement (1)'!Q8/'7. Income Statement (1)'!Q13)</f>
        <v>0</v>
      </c>
      <c r="F39" s="64"/>
      <c r="G39" s="65"/>
      <c r="H39" s="70"/>
      <c r="I39" s="70"/>
      <c r="J39" s="70"/>
      <c r="K39" s="70"/>
      <c r="L39" s="70"/>
      <c r="M39" s="70"/>
      <c r="N39" s="70"/>
      <c r="O39" s="70"/>
      <c r="P39" s="70"/>
      <c r="Q39" s="70"/>
      <c r="R39" s="70"/>
      <c r="S39" s="70"/>
      <c r="T39" s="68"/>
    </row>
    <row r="40" spans="1:20" ht="12.75" customHeight="1" outlineLevel="2" x14ac:dyDescent="0.25">
      <c r="A40" s="22"/>
      <c r="B40" s="21"/>
      <c r="C40" s="21"/>
      <c r="D40" s="22"/>
      <c r="E40" s="64"/>
      <c r="F40" s="64"/>
      <c r="G40" s="64"/>
      <c r="H40" s="22"/>
      <c r="I40" s="22"/>
      <c r="J40" s="22"/>
      <c r="K40" s="22"/>
      <c r="L40" s="22"/>
      <c r="M40" s="22"/>
      <c r="N40" s="22"/>
      <c r="O40" s="22"/>
      <c r="P40" s="22"/>
      <c r="Q40" s="22"/>
      <c r="R40" s="22"/>
      <c r="S40" s="22"/>
      <c r="T40" s="22"/>
    </row>
    <row r="41" spans="1:20" ht="12.75" customHeight="1" outlineLevel="2" x14ac:dyDescent="0.25">
      <c r="A41" s="22"/>
      <c r="B41" s="21" t="s">
        <v>46</v>
      </c>
      <c r="C41" s="21"/>
      <c r="D41" s="22"/>
      <c r="E41" s="71">
        <f>T34*E29</f>
        <v>0</v>
      </c>
      <c r="F41" s="65"/>
      <c r="G41" s="64"/>
      <c r="H41" s="22"/>
      <c r="I41" s="22"/>
      <c r="J41" s="22"/>
      <c r="K41" s="22"/>
      <c r="L41" s="22"/>
      <c r="M41" s="22"/>
      <c r="N41" s="22"/>
      <c r="O41" s="22"/>
      <c r="P41" s="22"/>
      <c r="Q41" s="22"/>
      <c r="R41" s="22"/>
      <c r="S41" s="22"/>
      <c r="T41" s="22"/>
    </row>
    <row r="42" spans="1:20" ht="12.75" customHeight="1" outlineLevel="2" x14ac:dyDescent="0.25">
      <c r="A42" s="22"/>
      <c r="B42" s="21" t="s">
        <v>37</v>
      </c>
      <c r="C42" s="21"/>
      <c r="D42" s="22"/>
      <c r="E42" s="72">
        <f>E30*T34</f>
        <v>0</v>
      </c>
      <c r="F42" s="65"/>
      <c r="G42" s="64"/>
      <c r="H42" s="22"/>
      <c r="I42" s="22"/>
      <c r="J42" s="22"/>
      <c r="K42" s="22"/>
      <c r="L42" s="22"/>
      <c r="M42" s="22"/>
      <c r="N42" s="22"/>
      <c r="O42" s="22"/>
      <c r="P42" s="22"/>
      <c r="Q42" s="22"/>
      <c r="R42" s="22"/>
      <c r="S42" s="22"/>
      <c r="T42" s="22"/>
    </row>
    <row r="43" spans="1:20" ht="12.75" customHeight="1" outlineLevel="2" x14ac:dyDescent="0.25">
      <c r="A43" s="21"/>
      <c r="B43" s="21" t="s">
        <v>38</v>
      </c>
      <c r="C43" s="21"/>
      <c r="D43" s="22"/>
      <c r="E43" s="73">
        <f>E41-E42</f>
        <v>0</v>
      </c>
      <c r="F43" s="65"/>
      <c r="G43" s="64"/>
      <c r="H43" s="22"/>
      <c r="I43" s="22"/>
      <c r="J43" s="22"/>
      <c r="K43" s="22"/>
      <c r="L43" s="22"/>
      <c r="M43" s="22"/>
      <c r="N43" s="22"/>
      <c r="O43" s="22"/>
      <c r="P43" s="22"/>
      <c r="Q43" s="22"/>
      <c r="R43" s="22"/>
      <c r="S43" s="22"/>
      <c r="T43" s="22"/>
    </row>
    <row r="44" spans="1:20" ht="12.75" customHeight="1" outlineLevel="2" x14ac:dyDescent="0.25">
      <c r="A44" s="21"/>
      <c r="B44" s="21" t="s">
        <v>274</v>
      </c>
      <c r="C44" s="21"/>
      <c r="D44" s="22"/>
      <c r="E44" s="73">
        <f>E39*('3. Fixed Operating Expenses'!I42+'2. Salaries and Wages'!N38)</f>
        <v>0</v>
      </c>
      <c r="F44" s="65"/>
      <c r="G44" s="65"/>
      <c r="H44" s="22"/>
      <c r="I44" s="22"/>
      <c r="J44" s="22"/>
      <c r="K44" s="22"/>
      <c r="L44" s="22"/>
      <c r="M44" s="22"/>
      <c r="N44" s="22"/>
      <c r="O44" s="22"/>
      <c r="P44" s="22"/>
      <c r="Q44" s="22"/>
      <c r="R44" s="22"/>
      <c r="S44" s="22"/>
      <c r="T44" s="22"/>
    </row>
    <row r="45" spans="1:20" ht="12.75" customHeight="1" outlineLevel="2" thickBot="1" x14ac:dyDescent="0.3">
      <c r="A45" s="21"/>
      <c r="B45" s="21" t="s">
        <v>39</v>
      </c>
      <c r="C45" s="21"/>
      <c r="D45" s="22"/>
      <c r="E45" s="74">
        <f>E43-E44</f>
        <v>0</v>
      </c>
      <c r="F45" s="65">
        <f>IF(E41&gt;0,E45/E41,0)</f>
        <v>0</v>
      </c>
      <c r="G45" s="65"/>
      <c r="H45" s="22"/>
      <c r="I45" s="22"/>
      <c r="J45" s="22"/>
      <c r="K45" s="22"/>
      <c r="L45" s="22"/>
      <c r="M45" s="22"/>
      <c r="N45" s="22"/>
      <c r="O45" s="22"/>
      <c r="P45" s="22"/>
      <c r="Q45" s="22"/>
      <c r="R45" s="22"/>
      <c r="S45" s="22"/>
      <c r="T45" s="22"/>
    </row>
    <row r="46" spans="1:20" ht="12.75" customHeight="1" outlineLevel="2" thickTop="1" x14ac:dyDescent="0.25">
      <c r="A46" s="21"/>
      <c r="B46" s="21"/>
      <c r="C46" s="21"/>
      <c r="D46" s="22"/>
      <c r="E46" s="64"/>
      <c r="F46" s="64"/>
      <c r="G46" s="64"/>
      <c r="H46" s="22"/>
      <c r="I46" s="22"/>
      <c r="J46" s="22"/>
      <c r="K46" s="22"/>
      <c r="L46" s="22"/>
      <c r="M46" s="22"/>
      <c r="N46" s="22"/>
      <c r="O46" s="22"/>
      <c r="P46" s="22"/>
      <c r="Q46" s="22"/>
      <c r="R46" s="22"/>
      <c r="S46" s="22"/>
      <c r="T46" s="22"/>
    </row>
    <row r="47" spans="1:20" ht="12.75" customHeight="1" outlineLevel="2" x14ac:dyDescent="0.25">
      <c r="A47" s="21"/>
      <c r="B47" s="21" t="s">
        <v>40</v>
      </c>
      <c r="C47" s="21"/>
      <c r="D47" s="22"/>
      <c r="E47" s="225">
        <f>IF(E29&gt;0,E44/F31,0)</f>
        <v>0</v>
      </c>
      <c r="F47" s="64"/>
      <c r="G47" s="64"/>
      <c r="H47" s="29"/>
      <c r="I47" s="29"/>
      <c r="J47" s="29"/>
      <c r="K47" s="29"/>
      <c r="L47" s="29"/>
      <c r="M47" s="29"/>
      <c r="N47" s="29"/>
      <c r="O47" s="29"/>
      <c r="P47" s="29"/>
      <c r="Q47" s="29"/>
      <c r="R47" s="29"/>
      <c r="S47" s="29"/>
      <c r="T47" s="68"/>
    </row>
    <row r="48" spans="1:20" ht="12.75" customHeight="1" outlineLevel="2" x14ac:dyDescent="0.25">
      <c r="A48" s="21"/>
      <c r="B48" s="21" t="s">
        <v>41</v>
      </c>
      <c r="C48" s="21"/>
      <c r="D48" s="22"/>
      <c r="E48" s="73">
        <f>IF(E29&gt;0,E47/E29,0)</f>
        <v>0</v>
      </c>
      <c r="F48" s="65"/>
      <c r="G48" s="65"/>
      <c r="H48" s="29"/>
      <c r="I48" s="29"/>
      <c r="J48" s="29"/>
      <c r="K48" s="29"/>
      <c r="L48" s="29"/>
      <c r="M48" s="29"/>
      <c r="N48" s="29"/>
      <c r="O48" s="29"/>
      <c r="P48" s="29"/>
      <c r="Q48" s="29"/>
      <c r="R48" s="29"/>
      <c r="S48" s="29"/>
      <c r="T48" s="68"/>
    </row>
    <row r="49" spans="1:20" ht="12.75" customHeight="1" x14ac:dyDescent="0.25">
      <c r="A49" s="75"/>
      <c r="B49" s="75"/>
      <c r="C49" s="75"/>
      <c r="D49" s="76"/>
      <c r="E49" s="77"/>
      <c r="F49" s="78"/>
      <c r="G49" s="78"/>
      <c r="H49" s="79"/>
      <c r="I49" s="79"/>
      <c r="J49" s="79"/>
      <c r="K49" s="79"/>
      <c r="L49" s="79"/>
      <c r="M49" s="79"/>
      <c r="N49" s="79"/>
      <c r="O49" s="79"/>
      <c r="P49" s="79"/>
      <c r="Q49" s="79"/>
      <c r="R49" s="79"/>
      <c r="S49" s="79"/>
      <c r="T49" s="80"/>
    </row>
    <row r="50" spans="1:20" ht="12.75" customHeight="1" x14ac:dyDescent="0.25">
      <c r="A50" s="75"/>
      <c r="B50" s="206" t="s">
        <v>275</v>
      </c>
      <c r="C50" s="207"/>
      <c r="D50" s="208"/>
      <c r="E50" s="209"/>
      <c r="F50" s="210"/>
      <c r="G50" s="210"/>
      <c r="H50" s="211"/>
      <c r="I50" s="211"/>
      <c r="J50" s="211"/>
      <c r="K50" s="211"/>
      <c r="L50" s="211"/>
      <c r="M50" s="211"/>
      <c r="N50" s="211"/>
      <c r="O50" s="211"/>
      <c r="P50" s="211"/>
      <c r="Q50" s="211"/>
      <c r="R50" s="79"/>
      <c r="S50" s="79"/>
      <c r="T50" s="80"/>
    </row>
    <row r="51" spans="1:20" ht="12.75" customHeight="1" x14ac:dyDescent="0.25">
      <c r="A51" s="7"/>
      <c r="B51" s="212" t="s">
        <v>292</v>
      </c>
      <c r="C51" s="213"/>
      <c r="D51" s="214"/>
      <c r="E51" s="215"/>
      <c r="F51" s="216"/>
      <c r="G51" s="216"/>
      <c r="H51" s="217"/>
      <c r="I51" s="218"/>
      <c r="J51" s="218"/>
      <c r="K51" s="218"/>
      <c r="L51" s="219" t="s">
        <v>291</v>
      </c>
      <c r="M51" s="220">
        <f>E17+E39+'5a. Projected Sales Forecast'!E17+'5a. Projected Sales Forecast'!E39+'5b. Projected Sales Forecast'!E17+'5b. Projected Sales Forecast'!E39</f>
        <v>0</v>
      </c>
      <c r="N51" s="217"/>
      <c r="O51" s="217"/>
      <c r="P51" s="217"/>
      <c r="Q51" s="217"/>
      <c r="R51" s="8"/>
      <c r="S51" s="8"/>
      <c r="T51" s="9"/>
    </row>
    <row r="52" spans="1:20" ht="12.75" customHeight="1" x14ac:dyDescent="0.25">
      <c r="A52" s="7"/>
      <c r="B52" s="229" t="s">
        <v>320</v>
      </c>
      <c r="C52" s="217"/>
      <c r="D52" s="217"/>
      <c r="E52" s="217"/>
      <c r="F52" s="217"/>
      <c r="G52" s="217"/>
      <c r="H52" s="217"/>
      <c r="I52" s="217"/>
      <c r="J52" s="217"/>
      <c r="K52" s="217"/>
      <c r="L52" s="217"/>
      <c r="M52" s="217"/>
      <c r="N52" s="217"/>
      <c r="O52" s="217"/>
      <c r="P52" s="217"/>
      <c r="Q52" s="214"/>
      <c r="R52" s="7"/>
      <c r="S52" s="7"/>
      <c r="T52" s="7"/>
    </row>
    <row r="53" spans="1:20" ht="12.75" customHeight="1" x14ac:dyDescent="0.2">
      <c r="A53" s="7"/>
      <c r="B53" s="213"/>
      <c r="C53" s="213"/>
      <c r="D53" s="214"/>
      <c r="E53" s="260"/>
      <c r="F53" s="215"/>
      <c r="G53" s="215"/>
      <c r="H53" s="214"/>
      <c r="I53" s="214"/>
      <c r="J53" s="214"/>
      <c r="K53" s="214"/>
      <c r="L53" s="214"/>
      <c r="M53" s="214"/>
      <c r="N53" s="214"/>
      <c r="O53" s="214"/>
      <c r="P53" s="214"/>
      <c r="Q53" s="214"/>
      <c r="R53" s="7"/>
      <c r="S53" s="7"/>
      <c r="T53" s="7"/>
    </row>
    <row r="54" spans="1:20" ht="12.75" customHeight="1" x14ac:dyDescent="0.25">
      <c r="A54" s="7"/>
      <c r="B54" s="229" t="s">
        <v>342</v>
      </c>
      <c r="C54" s="213"/>
      <c r="D54" s="214"/>
      <c r="E54" s="261"/>
      <c r="F54" s="215"/>
      <c r="G54" s="215"/>
      <c r="H54" s="214"/>
      <c r="I54" s="214"/>
      <c r="J54" s="214"/>
      <c r="K54" s="214"/>
      <c r="L54" s="214"/>
      <c r="M54" s="214"/>
      <c r="N54" s="214"/>
      <c r="O54" s="214"/>
      <c r="P54" s="214"/>
      <c r="Q54" s="214"/>
      <c r="R54" s="7"/>
      <c r="S54" s="7"/>
      <c r="T54" s="7"/>
    </row>
    <row r="55" spans="1:20" x14ac:dyDescent="0.25">
      <c r="B55" s="229"/>
      <c r="C55" s="213"/>
      <c r="D55" s="214"/>
      <c r="E55" s="261"/>
      <c r="F55" s="215"/>
      <c r="G55" s="215"/>
      <c r="H55" s="214"/>
      <c r="I55" s="214"/>
      <c r="J55" s="214"/>
      <c r="K55" s="214"/>
      <c r="L55" s="214"/>
      <c r="M55" s="214"/>
      <c r="N55" s="214"/>
      <c r="O55" s="214"/>
      <c r="P55" s="214"/>
      <c r="Q55" s="214"/>
    </row>
    <row r="56" spans="1:20" ht="13.8" x14ac:dyDescent="0.25">
      <c r="B56" s="301" t="s">
        <v>362</v>
      </c>
      <c r="C56" s="213"/>
      <c r="D56" s="214"/>
      <c r="E56" s="261"/>
      <c r="F56" s="215"/>
      <c r="G56" s="215"/>
      <c r="H56" s="214"/>
      <c r="I56" s="214"/>
      <c r="J56" s="214"/>
      <c r="K56" s="214"/>
      <c r="L56" s="214"/>
      <c r="M56" s="214"/>
      <c r="N56" s="214"/>
      <c r="O56" s="214"/>
      <c r="P56" s="214"/>
      <c r="Q56" s="214"/>
    </row>
  </sheetData>
  <sheetProtection sheet="1" objects="1" scenarios="1"/>
  <mergeCells count="2">
    <mergeCell ref="A6:F6"/>
    <mergeCell ref="A28:F28"/>
  </mergeCells>
  <phoneticPr fontId="4" type="noConversion"/>
  <pageMargins left="0.75" right="0.75" top="1" bottom="1" header="0.5" footer="0.5"/>
  <pageSetup scale="72" orientation="landscape" blackAndWhite="1" horizontalDpi="300" verticalDpi="300"/>
  <headerFooter>
    <oddHeader>&amp;R&amp;K000000&amp;A_x000D_&amp;D_x000D_&amp;T</oddHeader>
    <oddFooter>&amp;L&amp;F&amp;RPage &amp;P of &amp;N</oddFooter>
  </headerFooter>
  <colBreaks count="1" manualBreakCount="1">
    <brk id="20"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T54"/>
  <sheetViews>
    <sheetView showGridLines="0" zoomScale="90" zoomScaleNormal="90" zoomScalePageLayoutView="90" workbookViewId="0">
      <selection activeCell="H4" sqref="H4"/>
    </sheetView>
  </sheetViews>
  <sheetFormatPr defaultColWidth="8.875" defaultRowHeight="12" outlineLevelRow="2" x14ac:dyDescent="0.25"/>
  <cols>
    <col min="1" max="1" width="3" customWidth="1"/>
    <col min="2" max="3" width="3" style="1" customWidth="1"/>
    <col min="4" max="4" width="15.75" customWidth="1"/>
    <col min="5" max="5" width="15.75" style="3" customWidth="1"/>
    <col min="6" max="6" width="10.75" style="3" customWidth="1"/>
    <col min="7" max="7" width="3" style="3" customWidth="1"/>
    <col min="8" max="20" width="9.75" customWidth="1"/>
  </cols>
  <sheetData>
    <row r="1" spans="1:20" ht="15.6" x14ac:dyDescent="0.3">
      <c r="A1" s="5" t="str">
        <f>'1. Required Start-Up Funds'!A1</f>
        <v>SCORE Financial Template</v>
      </c>
      <c r="T1" s="10"/>
    </row>
    <row r="2" spans="1:20" ht="15.6" x14ac:dyDescent="0.3">
      <c r="A2" s="5" t="s">
        <v>173</v>
      </c>
    </row>
    <row r="3" spans="1:20" ht="12.75" customHeight="1" x14ac:dyDescent="0.25">
      <c r="A3" s="22"/>
      <c r="B3" s="21"/>
      <c r="C3" s="21"/>
      <c r="D3" s="22"/>
      <c r="E3" s="64"/>
      <c r="F3" s="64"/>
      <c r="G3" s="64"/>
      <c r="H3" s="22"/>
      <c r="I3" s="22"/>
      <c r="J3" s="22"/>
      <c r="K3" s="22"/>
      <c r="L3" s="22"/>
      <c r="M3" s="22"/>
      <c r="N3" s="22"/>
      <c r="O3" s="22"/>
      <c r="P3" s="22"/>
      <c r="Q3" s="22"/>
      <c r="R3" s="22"/>
      <c r="S3" s="22"/>
      <c r="T3" s="22"/>
    </row>
    <row r="4" spans="1:20" s="1" customFormat="1" ht="12.75" customHeight="1" thickBot="1" x14ac:dyDescent="0.3">
      <c r="A4" s="60" t="s">
        <v>50</v>
      </c>
      <c r="B4" s="60"/>
      <c r="C4" s="60"/>
      <c r="D4" s="60"/>
      <c r="E4" s="61" t="s">
        <v>45</v>
      </c>
      <c r="F4" s="62" t="s">
        <v>51</v>
      </c>
      <c r="G4" s="61"/>
      <c r="H4" s="296">
        <f>'4. Projected Sales Forecast'!H4</f>
        <v>1</v>
      </c>
      <c r="I4" s="296">
        <f>H4+31</f>
        <v>32</v>
      </c>
      <c r="J4" s="296">
        <f t="shared" ref="J4:S4" si="0">I4+31</f>
        <v>63</v>
      </c>
      <c r="K4" s="296">
        <f t="shared" si="0"/>
        <v>94</v>
      </c>
      <c r="L4" s="296">
        <f t="shared" si="0"/>
        <v>125</v>
      </c>
      <c r="M4" s="296">
        <f t="shared" si="0"/>
        <v>156</v>
      </c>
      <c r="N4" s="296">
        <f t="shared" si="0"/>
        <v>187</v>
      </c>
      <c r="O4" s="296">
        <f t="shared" si="0"/>
        <v>218</v>
      </c>
      <c r="P4" s="296">
        <f t="shared" si="0"/>
        <v>249</v>
      </c>
      <c r="Q4" s="296">
        <f t="shared" si="0"/>
        <v>280</v>
      </c>
      <c r="R4" s="296">
        <f t="shared" si="0"/>
        <v>311</v>
      </c>
      <c r="S4" s="296">
        <f t="shared" si="0"/>
        <v>342</v>
      </c>
      <c r="T4" s="63" t="s">
        <v>2</v>
      </c>
    </row>
    <row r="5" spans="1:20" ht="12.75" customHeight="1" thickTop="1" x14ac:dyDescent="0.25">
      <c r="A5" s="22"/>
      <c r="B5" s="21"/>
      <c r="C5" s="21"/>
      <c r="D5" s="22"/>
      <c r="E5" s="64"/>
      <c r="F5" s="64"/>
      <c r="G5" s="64"/>
      <c r="H5" s="22"/>
      <c r="I5" s="22"/>
      <c r="J5" s="22"/>
      <c r="K5" s="22"/>
      <c r="L5" s="22"/>
      <c r="M5" s="22"/>
      <c r="N5" s="22"/>
      <c r="O5" s="22"/>
      <c r="P5" s="22"/>
      <c r="Q5" s="22"/>
      <c r="R5" s="22"/>
      <c r="S5" s="22"/>
      <c r="T5" s="22"/>
    </row>
    <row r="6" spans="1:20" ht="12.75" customHeight="1" x14ac:dyDescent="0.25">
      <c r="A6" s="319" t="s">
        <v>354</v>
      </c>
      <c r="B6" s="320"/>
      <c r="C6" s="320"/>
      <c r="D6" s="320"/>
      <c r="E6" s="320"/>
      <c r="F6" s="320"/>
      <c r="G6" s="64"/>
      <c r="H6" s="22"/>
      <c r="I6" s="22"/>
      <c r="J6" s="22"/>
      <c r="K6" s="22"/>
      <c r="L6" s="22"/>
      <c r="M6" s="22"/>
      <c r="N6" s="22"/>
      <c r="O6" s="22"/>
      <c r="P6" s="22"/>
      <c r="Q6" s="22"/>
      <c r="R6" s="22"/>
      <c r="S6" s="22"/>
      <c r="T6" s="22"/>
    </row>
    <row r="7" spans="1:20" ht="12.75" customHeight="1" x14ac:dyDescent="0.25">
      <c r="A7" s="21"/>
      <c r="B7" s="21" t="s">
        <v>35</v>
      </c>
      <c r="C7" s="21"/>
      <c r="D7" s="22"/>
      <c r="E7" s="118"/>
      <c r="F7" s="65">
        <v>1</v>
      </c>
      <c r="G7" s="65"/>
      <c r="H7" s="22"/>
      <c r="I7" s="22"/>
      <c r="J7" s="22"/>
      <c r="K7" s="22"/>
      <c r="L7" s="22"/>
      <c r="M7" s="22"/>
      <c r="N7" s="22"/>
      <c r="O7" s="22"/>
      <c r="P7" s="22"/>
      <c r="Q7" s="22"/>
      <c r="R7" s="22"/>
      <c r="S7" s="22"/>
      <c r="T7" s="22"/>
    </row>
    <row r="8" spans="1:20" ht="12.75" customHeight="1" x14ac:dyDescent="0.25">
      <c r="A8" s="21"/>
      <c r="B8" s="21" t="s">
        <v>36</v>
      </c>
      <c r="C8" s="21"/>
      <c r="D8" s="22"/>
      <c r="E8" s="117"/>
      <c r="F8" s="66">
        <f>IF(E7&gt;0,E8/E7,0)</f>
        <v>0</v>
      </c>
      <c r="G8" s="65"/>
      <c r="H8" s="22"/>
      <c r="I8" s="22"/>
      <c r="J8" s="22"/>
      <c r="K8" s="22"/>
      <c r="L8" s="22"/>
      <c r="M8" s="22"/>
      <c r="N8" s="22"/>
      <c r="O8" s="22"/>
      <c r="P8" s="22"/>
      <c r="Q8" s="22"/>
      <c r="R8" s="22"/>
      <c r="S8" s="22"/>
      <c r="T8" s="22"/>
    </row>
    <row r="9" spans="1:20" ht="12.75" customHeight="1" x14ac:dyDescent="0.25">
      <c r="A9" s="21"/>
      <c r="B9" s="21" t="s">
        <v>49</v>
      </c>
      <c r="C9" s="21"/>
      <c r="D9" s="22"/>
      <c r="E9" s="67">
        <f>E7-E8</f>
        <v>0</v>
      </c>
      <c r="F9" s="65">
        <f>IF(E7&gt;0,E9/E7,0)</f>
        <v>0</v>
      </c>
      <c r="G9" s="65"/>
      <c r="H9" s="22"/>
      <c r="I9" s="22"/>
      <c r="J9" s="22"/>
      <c r="K9" s="22"/>
      <c r="L9" s="22"/>
      <c r="M9" s="22"/>
      <c r="N9" s="22"/>
      <c r="O9" s="22"/>
      <c r="P9" s="22"/>
      <c r="Q9" s="22"/>
      <c r="R9" s="22"/>
      <c r="S9" s="22"/>
      <c r="T9" s="22"/>
    </row>
    <row r="10" spans="1:20" ht="12.75" customHeight="1" x14ac:dyDescent="0.25">
      <c r="A10" s="21"/>
      <c r="B10" s="21" t="s">
        <v>42</v>
      </c>
      <c r="C10" s="21"/>
      <c r="D10" s="22"/>
      <c r="E10" s="64"/>
      <c r="F10" s="64"/>
      <c r="G10" s="64"/>
      <c r="H10" s="22"/>
      <c r="I10" s="22"/>
      <c r="J10" s="22"/>
      <c r="K10" s="22"/>
      <c r="L10" s="22"/>
      <c r="M10" s="22"/>
      <c r="N10" s="22"/>
      <c r="O10" s="22"/>
      <c r="P10" s="22"/>
      <c r="Q10" s="22"/>
      <c r="R10" s="22"/>
      <c r="S10" s="22"/>
      <c r="T10" s="22"/>
    </row>
    <row r="11" spans="1:20" ht="12.75" customHeight="1" thickBot="1" x14ac:dyDescent="0.3">
      <c r="A11" s="21"/>
      <c r="B11" s="21"/>
      <c r="C11" s="21" t="s">
        <v>47</v>
      </c>
      <c r="D11" s="22"/>
      <c r="E11" s="64"/>
      <c r="F11" s="64"/>
      <c r="G11" s="64"/>
      <c r="H11" s="82">
        <f>IF(H12=0,0,H12/$T$12)</f>
        <v>0</v>
      </c>
      <c r="I11" s="82">
        <f t="shared" ref="I11:S11" si="1">IF(I12=0,0,I12/$T$12)</f>
        <v>0</v>
      </c>
      <c r="J11" s="82">
        <f t="shared" si="1"/>
        <v>0</v>
      </c>
      <c r="K11" s="82">
        <f t="shared" si="1"/>
        <v>0</v>
      </c>
      <c r="L11" s="82">
        <f t="shared" si="1"/>
        <v>0</v>
      </c>
      <c r="M11" s="82">
        <f t="shared" si="1"/>
        <v>0</v>
      </c>
      <c r="N11" s="82">
        <f t="shared" si="1"/>
        <v>0</v>
      </c>
      <c r="O11" s="82">
        <f t="shared" si="1"/>
        <v>0</v>
      </c>
      <c r="P11" s="82">
        <f t="shared" si="1"/>
        <v>0</v>
      </c>
      <c r="Q11" s="82">
        <f t="shared" si="1"/>
        <v>0</v>
      </c>
      <c r="R11" s="82">
        <f t="shared" si="1"/>
        <v>0</v>
      </c>
      <c r="S11" s="82">
        <f t="shared" si="1"/>
        <v>0</v>
      </c>
      <c r="T11" s="83">
        <f t="shared" ref="T11:T16" si="2">SUM(H11:S11)</f>
        <v>0</v>
      </c>
    </row>
    <row r="12" spans="1:20" ht="12.75" customHeight="1" x14ac:dyDescent="0.25">
      <c r="A12" s="21"/>
      <c r="B12" s="21"/>
      <c r="C12" s="21" t="s">
        <v>43</v>
      </c>
      <c r="D12" s="22"/>
      <c r="E12" s="64"/>
      <c r="F12" s="64"/>
      <c r="G12" s="64"/>
      <c r="H12" s="277"/>
      <c r="I12" s="277"/>
      <c r="J12" s="277"/>
      <c r="K12" s="277"/>
      <c r="L12" s="277"/>
      <c r="M12" s="277"/>
      <c r="N12" s="277"/>
      <c r="O12" s="277"/>
      <c r="P12" s="277"/>
      <c r="Q12" s="277"/>
      <c r="R12" s="277"/>
      <c r="S12" s="277"/>
      <c r="T12" s="68">
        <f t="shared" si="2"/>
        <v>0</v>
      </c>
    </row>
    <row r="13" spans="1:20" ht="12.75" customHeight="1" x14ac:dyDescent="0.25">
      <c r="A13" s="21"/>
      <c r="B13" s="21"/>
      <c r="C13" s="21" t="s">
        <v>196</v>
      </c>
      <c r="D13" s="22"/>
      <c r="E13" s="116">
        <v>0.08</v>
      </c>
      <c r="F13" s="69"/>
      <c r="G13" s="65"/>
      <c r="H13" s="278">
        <f>(1+$E13)*H12</f>
        <v>0</v>
      </c>
      <c r="I13" s="278">
        <f t="shared" ref="I13:S13" si="3">(1+$E$13)*I12</f>
        <v>0</v>
      </c>
      <c r="J13" s="278">
        <f t="shared" si="3"/>
        <v>0</v>
      </c>
      <c r="K13" s="278">
        <f t="shared" si="3"/>
        <v>0</v>
      </c>
      <c r="L13" s="278">
        <f t="shared" si="3"/>
        <v>0</v>
      </c>
      <c r="M13" s="278">
        <f t="shared" si="3"/>
        <v>0</v>
      </c>
      <c r="N13" s="278">
        <f t="shared" si="3"/>
        <v>0</v>
      </c>
      <c r="O13" s="278">
        <f t="shared" si="3"/>
        <v>0</v>
      </c>
      <c r="P13" s="278">
        <f t="shared" si="3"/>
        <v>0</v>
      </c>
      <c r="Q13" s="278">
        <f t="shared" si="3"/>
        <v>0</v>
      </c>
      <c r="R13" s="278">
        <f t="shared" si="3"/>
        <v>0</v>
      </c>
      <c r="S13" s="278">
        <f t="shared" si="3"/>
        <v>0</v>
      </c>
      <c r="T13" s="68">
        <f t="shared" si="2"/>
        <v>0</v>
      </c>
    </row>
    <row r="14" spans="1:20" ht="12.75" customHeight="1" x14ac:dyDescent="0.25">
      <c r="A14" s="22"/>
      <c r="B14" s="21"/>
      <c r="C14" s="21" t="s">
        <v>104</v>
      </c>
      <c r="D14" s="22"/>
      <c r="E14" s="116">
        <v>0.06</v>
      </c>
      <c r="F14" s="64"/>
      <c r="G14" s="65"/>
      <c r="H14" s="278">
        <f>(1+$E$14)*H13</f>
        <v>0</v>
      </c>
      <c r="I14" s="278">
        <f t="shared" ref="I14:S14" si="4">(1+$E$14)*I13</f>
        <v>0</v>
      </c>
      <c r="J14" s="278">
        <f t="shared" si="4"/>
        <v>0</v>
      </c>
      <c r="K14" s="278">
        <f t="shared" si="4"/>
        <v>0</v>
      </c>
      <c r="L14" s="278">
        <f t="shared" si="4"/>
        <v>0</v>
      </c>
      <c r="M14" s="278">
        <f t="shared" si="4"/>
        <v>0</v>
      </c>
      <c r="N14" s="278">
        <f t="shared" si="4"/>
        <v>0</v>
      </c>
      <c r="O14" s="278">
        <f t="shared" si="4"/>
        <v>0</v>
      </c>
      <c r="P14" s="278">
        <f t="shared" si="4"/>
        <v>0</v>
      </c>
      <c r="Q14" s="278">
        <f t="shared" si="4"/>
        <v>0</v>
      </c>
      <c r="R14" s="278">
        <f t="shared" si="4"/>
        <v>0</v>
      </c>
      <c r="S14" s="278">
        <f t="shared" si="4"/>
        <v>0</v>
      </c>
      <c r="T14" s="68">
        <f t="shared" si="2"/>
        <v>0</v>
      </c>
    </row>
    <row r="15" spans="1:20" ht="12.75" customHeight="1" x14ac:dyDescent="0.25">
      <c r="A15" s="22"/>
      <c r="B15" s="21"/>
      <c r="C15" s="1" t="s">
        <v>279</v>
      </c>
      <c r="D15" s="22"/>
      <c r="E15" s="116">
        <v>0.04</v>
      </c>
      <c r="F15" s="64"/>
      <c r="G15" s="65"/>
      <c r="H15" s="278">
        <f>(1+$E$15)*H14</f>
        <v>0</v>
      </c>
      <c r="I15" s="278">
        <f t="shared" ref="I15:S15" si="5">(1+$E$15)*I14</f>
        <v>0</v>
      </c>
      <c r="J15" s="278">
        <f t="shared" si="5"/>
        <v>0</v>
      </c>
      <c r="K15" s="278">
        <f t="shared" si="5"/>
        <v>0</v>
      </c>
      <c r="L15" s="278">
        <f t="shared" si="5"/>
        <v>0</v>
      </c>
      <c r="M15" s="278">
        <f t="shared" si="5"/>
        <v>0</v>
      </c>
      <c r="N15" s="278">
        <f t="shared" si="5"/>
        <v>0</v>
      </c>
      <c r="O15" s="278">
        <f t="shared" si="5"/>
        <v>0</v>
      </c>
      <c r="P15" s="278">
        <f t="shared" si="5"/>
        <v>0</v>
      </c>
      <c r="Q15" s="278">
        <f t="shared" si="5"/>
        <v>0</v>
      </c>
      <c r="R15" s="278">
        <f t="shared" si="5"/>
        <v>0</v>
      </c>
      <c r="S15" s="278">
        <f t="shared" si="5"/>
        <v>0</v>
      </c>
      <c r="T15" s="68">
        <f t="shared" si="2"/>
        <v>0</v>
      </c>
    </row>
    <row r="16" spans="1:20" ht="12.75" customHeight="1" x14ac:dyDescent="0.25">
      <c r="A16" s="22"/>
      <c r="B16" s="21"/>
      <c r="C16" s="1" t="s">
        <v>280</v>
      </c>
      <c r="D16" s="22"/>
      <c r="E16" s="116">
        <v>0.02</v>
      </c>
      <c r="F16" s="64"/>
      <c r="G16" s="65"/>
      <c r="H16" s="278">
        <f>(1+$E$16)*H15</f>
        <v>0</v>
      </c>
      <c r="I16" s="278">
        <f t="shared" ref="I16:S16" si="6">(1+$E$16)*I15</f>
        <v>0</v>
      </c>
      <c r="J16" s="278">
        <f t="shared" si="6"/>
        <v>0</v>
      </c>
      <c r="K16" s="278">
        <f t="shared" si="6"/>
        <v>0</v>
      </c>
      <c r="L16" s="278">
        <f t="shared" si="6"/>
        <v>0</v>
      </c>
      <c r="M16" s="278">
        <f t="shared" si="6"/>
        <v>0</v>
      </c>
      <c r="N16" s="278">
        <f t="shared" si="6"/>
        <v>0</v>
      </c>
      <c r="O16" s="278">
        <f t="shared" si="6"/>
        <v>0</v>
      </c>
      <c r="P16" s="278">
        <f t="shared" si="6"/>
        <v>0</v>
      </c>
      <c r="Q16" s="278">
        <f t="shared" si="6"/>
        <v>0</v>
      </c>
      <c r="R16" s="278">
        <f t="shared" si="6"/>
        <v>0</v>
      </c>
      <c r="S16" s="278">
        <f t="shared" si="6"/>
        <v>0</v>
      </c>
      <c r="T16" s="68">
        <f t="shared" si="2"/>
        <v>0</v>
      </c>
    </row>
    <row r="17" spans="1:20" ht="12.75" customHeight="1" outlineLevel="1" x14ac:dyDescent="0.25">
      <c r="A17" s="22"/>
      <c r="B17" s="21" t="s">
        <v>273</v>
      </c>
      <c r="C17" s="21"/>
      <c r="D17" s="22"/>
      <c r="E17" s="227">
        <f>IF(T12=0,0,'7. Income Statement (1)'!Q9/'7. Income Statement (1)'!Q13)</f>
        <v>0</v>
      </c>
      <c r="F17" s="64"/>
      <c r="G17" s="65"/>
      <c r="H17" s="70"/>
      <c r="I17" s="70"/>
      <c r="J17" s="70"/>
      <c r="K17" s="70"/>
      <c r="L17" s="70"/>
      <c r="M17" s="70"/>
      <c r="N17" s="70"/>
      <c r="O17" s="70"/>
      <c r="P17" s="70"/>
      <c r="Q17" s="70"/>
      <c r="R17" s="70"/>
      <c r="S17" s="70"/>
      <c r="T17" s="68"/>
    </row>
    <row r="18" spans="1:20" ht="12.75" customHeight="1" outlineLevel="1" x14ac:dyDescent="0.25">
      <c r="A18" s="22"/>
      <c r="B18" s="21"/>
      <c r="C18" s="21"/>
      <c r="D18" s="22"/>
      <c r="E18" s="64"/>
      <c r="F18" s="64"/>
      <c r="G18" s="64"/>
      <c r="H18" s="22"/>
      <c r="I18" s="22"/>
      <c r="J18" s="22"/>
      <c r="K18" s="22"/>
      <c r="L18" s="22"/>
      <c r="M18" s="22"/>
      <c r="N18" s="22"/>
      <c r="O18" s="22"/>
      <c r="P18" s="22"/>
      <c r="Q18" s="22"/>
      <c r="R18" s="22"/>
      <c r="S18" s="22"/>
      <c r="T18" s="22"/>
    </row>
    <row r="19" spans="1:20" ht="12.75" customHeight="1" outlineLevel="1" x14ac:dyDescent="0.25">
      <c r="A19" s="22"/>
      <c r="B19" s="21" t="s">
        <v>46</v>
      </c>
      <c r="C19" s="21"/>
      <c r="D19" s="22"/>
      <c r="E19" s="71">
        <f>T12*E7</f>
        <v>0</v>
      </c>
      <c r="F19" s="65"/>
      <c r="G19" s="64"/>
      <c r="H19" s="22"/>
      <c r="I19" s="22"/>
      <c r="J19" s="22"/>
      <c r="K19" s="22"/>
      <c r="L19" s="22"/>
      <c r="M19" s="22"/>
      <c r="N19" s="22"/>
      <c r="O19" s="22"/>
      <c r="P19" s="22"/>
      <c r="Q19" s="22"/>
      <c r="R19" s="22"/>
      <c r="S19" s="22"/>
      <c r="T19" s="22"/>
    </row>
    <row r="20" spans="1:20" ht="12.75" customHeight="1" outlineLevel="1" x14ac:dyDescent="0.25">
      <c r="A20" s="22"/>
      <c r="B20" s="21" t="s">
        <v>37</v>
      </c>
      <c r="C20" s="21"/>
      <c r="D20" s="22"/>
      <c r="E20" s="72">
        <f>E8*T12</f>
        <v>0</v>
      </c>
      <c r="F20" s="65"/>
      <c r="G20" s="64"/>
      <c r="H20" s="22"/>
      <c r="I20" s="22"/>
      <c r="J20" s="22"/>
      <c r="K20" s="22"/>
      <c r="L20" s="22"/>
      <c r="M20" s="22"/>
      <c r="N20" s="22"/>
      <c r="O20" s="22"/>
      <c r="P20" s="22"/>
      <c r="Q20" s="22"/>
      <c r="R20" s="22"/>
      <c r="S20" s="22"/>
      <c r="T20" s="22"/>
    </row>
    <row r="21" spans="1:20" ht="12.75" customHeight="1" outlineLevel="1" x14ac:dyDescent="0.25">
      <c r="A21" s="21"/>
      <c r="B21" s="21" t="s">
        <v>38</v>
      </c>
      <c r="C21" s="21"/>
      <c r="D21" s="22"/>
      <c r="E21" s="73">
        <f>E19-E20</f>
        <v>0</v>
      </c>
      <c r="F21" s="65"/>
      <c r="G21" s="64"/>
      <c r="H21" s="22"/>
      <c r="I21" s="22"/>
      <c r="J21" s="22"/>
      <c r="K21" s="22"/>
      <c r="L21" s="22"/>
      <c r="M21" s="22"/>
      <c r="N21" s="22"/>
      <c r="O21" s="22"/>
      <c r="P21" s="22"/>
      <c r="Q21" s="22"/>
      <c r="R21" s="22"/>
      <c r="S21" s="22"/>
      <c r="T21" s="22"/>
    </row>
    <row r="22" spans="1:20" ht="12.75" customHeight="1" outlineLevel="1" x14ac:dyDescent="0.25">
      <c r="A22" s="21"/>
      <c r="B22" s="21" t="s">
        <v>274</v>
      </c>
      <c r="C22" s="21"/>
      <c r="D22" s="22"/>
      <c r="E22" s="73">
        <f>E17*('3. Fixed Operating Expenses'!I42+'2. Salaries and Wages'!N38)</f>
        <v>0</v>
      </c>
      <c r="F22" s="65"/>
      <c r="G22" s="65"/>
      <c r="H22" s="22"/>
      <c r="I22" s="22"/>
      <c r="J22" s="22"/>
      <c r="K22" s="22"/>
      <c r="L22" s="22"/>
      <c r="M22" s="22"/>
      <c r="N22" s="22"/>
      <c r="O22" s="22"/>
      <c r="P22" s="22"/>
      <c r="Q22" s="22"/>
      <c r="R22" s="22"/>
      <c r="S22" s="22"/>
      <c r="T22" s="22"/>
    </row>
    <row r="23" spans="1:20" ht="12.75" customHeight="1" outlineLevel="1" thickBot="1" x14ac:dyDescent="0.3">
      <c r="A23" s="21"/>
      <c r="B23" s="21" t="s">
        <v>39</v>
      </c>
      <c r="C23" s="21"/>
      <c r="D23" s="22"/>
      <c r="E23" s="74">
        <f>E21-E22</f>
        <v>0</v>
      </c>
      <c r="F23" s="65">
        <f>IF(E19&gt;0,E23/E19,0)</f>
        <v>0</v>
      </c>
      <c r="G23" s="65"/>
      <c r="H23" s="22"/>
      <c r="I23" s="22"/>
      <c r="J23" s="22"/>
      <c r="K23" s="22"/>
      <c r="L23" s="22"/>
      <c r="M23" s="22"/>
      <c r="N23" s="22"/>
      <c r="O23" s="22"/>
      <c r="P23" s="22"/>
      <c r="Q23" s="22"/>
      <c r="R23" s="22"/>
      <c r="S23" s="22"/>
      <c r="T23" s="22"/>
    </row>
    <row r="24" spans="1:20" ht="12.75" customHeight="1" outlineLevel="1" thickTop="1" x14ac:dyDescent="0.25">
      <c r="A24" s="21"/>
      <c r="B24" s="21"/>
      <c r="C24" s="21"/>
      <c r="D24" s="22"/>
      <c r="E24" s="64"/>
      <c r="F24" s="64"/>
      <c r="G24" s="64"/>
      <c r="H24" s="22"/>
      <c r="I24" s="22"/>
      <c r="J24" s="22"/>
      <c r="K24" s="22"/>
      <c r="L24" s="22"/>
      <c r="M24" s="22"/>
      <c r="N24" s="22"/>
      <c r="O24" s="22"/>
      <c r="P24" s="22"/>
      <c r="Q24" s="22"/>
      <c r="R24" s="22"/>
      <c r="S24" s="22"/>
      <c r="T24" s="22"/>
    </row>
    <row r="25" spans="1:20" ht="12.75" customHeight="1" outlineLevel="1" x14ac:dyDescent="0.25">
      <c r="A25" s="21"/>
      <c r="B25" s="21" t="s">
        <v>40</v>
      </c>
      <c r="C25" s="21"/>
      <c r="D25" s="22"/>
      <c r="E25" s="225">
        <f>IF(E7&gt;0,E22/F9,0)</f>
        <v>0</v>
      </c>
      <c r="F25" s="64"/>
      <c r="G25" s="64"/>
      <c r="H25" s="29"/>
      <c r="I25" s="29"/>
      <c r="J25" s="29"/>
      <c r="K25" s="29"/>
      <c r="L25" s="29"/>
      <c r="M25" s="29"/>
      <c r="N25" s="29"/>
      <c r="O25" s="29"/>
      <c r="P25" s="29"/>
      <c r="Q25" s="29"/>
      <c r="R25" s="29"/>
      <c r="S25" s="29"/>
      <c r="T25" s="68"/>
    </row>
    <row r="26" spans="1:20" ht="12.75" customHeight="1" outlineLevel="1" x14ac:dyDescent="0.25">
      <c r="A26" s="21"/>
      <c r="B26" s="21" t="s">
        <v>41</v>
      </c>
      <c r="C26" s="21"/>
      <c r="D26" s="22"/>
      <c r="E26" s="73">
        <f>IF(E7&gt;0,E25/E7,0)</f>
        <v>0</v>
      </c>
      <c r="F26" s="65"/>
      <c r="G26" s="65"/>
      <c r="H26" s="29"/>
      <c r="I26" s="29"/>
      <c r="J26" s="29"/>
      <c r="K26" s="29"/>
      <c r="L26" s="29"/>
      <c r="M26" s="29"/>
      <c r="N26" s="29"/>
      <c r="O26" s="29"/>
      <c r="P26" s="29"/>
      <c r="Q26" s="29"/>
      <c r="R26" s="29"/>
      <c r="S26" s="29"/>
      <c r="T26" s="68"/>
    </row>
    <row r="27" spans="1:20" ht="12.75" customHeight="1" x14ac:dyDescent="0.25">
      <c r="A27" s="22"/>
      <c r="B27" s="21"/>
      <c r="C27" s="21"/>
      <c r="D27" s="22"/>
      <c r="E27" s="64"/>
      <c r="F27" s="65"/>
      <c r="G27" s="65"/>
      <c r="H27" s="29"/>
      <c r="I27" s="29"/>
      <c r="J27" s="29"/>
      <c r="K27" s="29"/>
      <c r="L27" s="29"/>
      <c r="M27" s="29"/>
      <c r="N27" s="29"/>
      <c r="O27" s="29"/>
      <c r="P27" s="29"/>
      <c r="Q27" s="29"/>
      <c r="R27" s="29"/>
      <c r="S27" s="29"/>
      <c r="T27" s="68"/>
    </row>
    <row r="28" spans="1:20" ht="12.75" customHeight="1" outlineLevel="1" x14ac:dyDescent="0.25">
      <c r="A28" s="319" t="s">
        <v>355</v>
      </c>
      <c r="B28" s="320"/>
      <c r="C28" s="320"/>
      <c r="D28" s="320"/>
      <c r="E28" s="320"/>
      <c r="F28" s="320"/>
      <c r="G28" s="64"/>
      <c r="H28" s="22"/>
      <c r="I28" s="22"/>
      <c r="J28" s="22"/>
      <c r="K28" s="22"/>
      <c r="L28" s="22"/>
      <c r="M28" s="22"/>
      <c r="N28" s="22"/>
      <c r="O28" s="22"/>
      <c r="P28" s="22"/>
      <c r="Q28" s="22"/>
      <c r="R28" s="22"/>
      <c r="S28" s="22"/>
      <c r="T28" s="22"/>
    </row>
    <row r="29" spans="1:20" ht="12.75" customHeight="1" outlineLevel="1" x14ac:dyDescent="0.25">
      <c r="A29" s="21"/>
      <c r="B29" s="21" t="s">
        <v>35</v>
      </c>
      <c r="C29" s="21"/>
      <c r="D29" s="22"/>
      <c r="E29" s="118"/>
      <c r="F29" s="65">
        <v>1</v>
      </c>
      <c r="G29" s="65"/>
      <c r="H29" s="22"/>
      <c r="I29" s="22"/>
      <c r="J29" s="22"/>
      <c r="K29" s="22"/>
      <c r="L29" s="22"/>
      <c r="M29" s="22"/>
      <c r="N29" s="22"/>
      <c r="O29" s="22"/>
      <c r="P29" s="22"/>
      <c r="Q29" s="22"/>
      <c r="R29" s="22"/>
      <c r="S29" s="22"/>
      <c r="T29" s="22"/>
    </row>
    <row r="30" spans="1:20" ht="12.75" customHeight="1" outlineLevel="1" x14ac:dyDescent="0.25">
      <c r="A30" s="21"/>
      <c r="B30" s="21" t="s">
        <v>36</v>
      </c>
      <c r="C30" s="21"/>
      <c r="D30" s="22"/>
      <c r="E30" s="117"/>
      <c r="F30" s="66">
        <f>IF(E29&gt;0,E30/E29,0)</f>
        <v>0</v>
      </c>
      <c r="G30" s="65"/>
      <c r="H30" s="22"/>
      <c r="I30" s="22"/>
      <c r="J30" s="22"/>
      <c r="K30" s="22"/>
      <c r="L30" s="22"/>
      <c r="M30" s="22"/>
      <c r="N30" s="22"/>
      <c r="O30" s="22"/>
      <c r="P30" s="22"/>
      <c r="Q30" s="22"/>
      <c r="R30" s="22"/>
      <c r="S30" s="22"/>
      <c r="T30" s="22"/>
    </row>
    <row r="31" spans="1:20" ht="12.75" customHeight="1" outlineLevel="1" x14ac:dyDescent="0.25">
      <c r="A31" s="21"/>
      <c r="B31" s="21" t="s">
        <v>49</v>
      </c>
      <c r="C31" s="21"/>
      <c r="D31" s="22"/>
      <c r="E31" s="67">
        <f>E29-E30</f>
        <v>0</v>
      </c>
      <c r="F31" s="65">
        <f>IF(E29&gt;0,E31/E29,0)</f>
        <v>0</v>
      </c>
      <c r="G31" s="65"/>
      <c r="H31" s="22"/>
      <c r="I31" s="22"/>
      <c r="J31" s="22"/>
      <c r="K31" s="22"/>
      <c r="L31" s="22"/>
      <c r="M31" s="22"/>
      <c r="N31" s="22"/>
      <c r="O31" s="22"/>
      <c r="P31" s="22"/>
      <c r="Q31" s="22"/>
      <c r="R31" s="22"/>
      <c r="S31" s="22"/>
      <c r="T31" s="22"/>
    </row>
    <row r="32" spans="1:20" ht="12.75" customHeight="1" outlineLevel="1" x14ac:dyDescent="0.25">
      <c r="A32" s="21"/>
      <c r="B32" s="21" t="s">
        <v>42</v>
      </c>
      <c r="C32" s="21"/>
      <c r="D32" s="22"/>
      <c r="E32" s="64"/>
      <c r="F32" s="64"/>
      <c r="G32" s="64"/>
      <c r="H32" s="22"/>
      <c r="I32" s="22"/>
      <c r="J32" s="22"/>
      <c r="K32" s="22"/>
      <c r="L32" s="22"/>
      <c r="M32" s="22"/>
      <c r="N32" s="22"/>
      <c r="O32" s="22"/>
      <c r="P32" s="22"/>
      <c r="Q32" s="22"/>
      <c r="R32" s="22"/>
      <c r="S32" s="22"/>
      <c r="T32" s="22"/>
    </row>
    <row r="33" spans="1:20" ht="12.75" customHeight="1" outlineLevel="1" thickBot="1" x14ac:dyDescent="0.3">
      <c r="A33" s="21"/>
      <c r="B33" s="21"/>
      <c r="C33" s="21" t="s">
        <v>47</v>
      </c>
      <c r="D33" s="22"/>
      <c r="E33" s="64"/>
      <c r="F33" s="64"/>
      <c r="G33" s="64"/>
      <c r="H33" s="82">
        <f>IF(H34=0,0,H34/$T$34)</f>
        <v>0</v>
      </c>
      <c r="I33" s="82">
        <f t="shared" ref="I33:S33" si="7">IF(I34=0,0,I34/$T$34)</f>
        <v>0</v>
      </c>
      <c r="J33" s="82">
        <f t="shared" si="7"/>
        <v>0</v>
      </c>
      <c r="K33" s="82">
        <f t="shared" si="7"/>
        <v>0</v>
      </c>
      <c r="L33" s="82">
        <f t="shared" si="7"/>
        <v>0</v>
      </c>
      <c r="M33" s="82">
        <f t="shared" si="7"/>
        <v>0</v>
      </c>
      <c r="N33" s="82">
        <f t="shared" si="7"/>
        <v>0</v>
      </c>
      <c r="O33" s="82">
        <f t="shared" si="7"/>
        <v>0</v>
      </c>
      <c r="P33" s="82">
        <f t="shared" si="7"/>
        <v>0</v>
      </c>
      <c r="Q33" s="82">
        <f t="shared" si="7"/>
        <v>0</v>
      </c>
      <c r="R33" s="82">
        <f t="shared" si="7"/>
        <v>0</v>
      </c>
      <c r="S33" s="82">
        <f t="shared" si="7"/>
        <v>0</v>
      </c>
      <c r="T33" s="83">
        <f t="shared" ref="T33:T38" si="8">SUM(H33:S33)</f>
        <v>0</v>
      </c>
    </row>
    <row r="34" spans="1:20" ht="12.75" customHeight="1" outlineLevel="1" x14ac:dyDescent="0.25">
      <c r="A34" s="21"/>
      <c r="B34" s="21"/>
      <c r="C34" s="21" t="s">
        <v>43</v>
      </c>
      <c r="D34" s="22"/>
      <c r="E34" s="64"/>
      <c r="F34" s="64"/>
      <c r="G34" s="64"/>
      <c r="H34" s="277"/>
      <c r="I34" s="277"/>
      <c r="J34" s="277"/>
      <c r="K34" s="277"/>
      <c r="L34" s="277"/>
      <c r="M34" s="277"/>
      <c r="N34" s="277"/>
      <c r="O34" s="277"/>
      <c r="P34" s="277"/>
      <c r="Q34" s="277"/>
      <c r="R34" s="277"/>
      <c r="S34" s="277"/>
      <c r="T34" s="68">
        <f t="shared" si="8"/>
        <v>0</v>
      </c>
    </row>
    <row r="35" spans="1:20" ht="12.75" customHeight="1" outlineLevel="1" x14ac:dyDescent="0.25">
      <c r="A35" s="21"/>
      <c r="B35" s="21"/>
      <c r="C35" s="21" t="s">
        <v>196</v>
      </c>
      <c r="D35" s="22"/>
      <c r="E35" s="116">
        <v>0.08</v>
      </c>
      <c r="F35" s="69"/>
      <c r="G35" s="65"/>
      <c r="H35" s="278">
        <f>H34*(1+$E$35)</f>
        <v>0</v>
      </c>
      <c r="I35" s="278">
        <f t="shared" ref="I35:S35" si="9">I34*(1+$E$35)</f>
        <v>0</v>
      </c>
      <c r="J35" s="278">
        <f t="shared" si="9"/>
        <v>0</v>
      </c>
      <c r="K35" s="278">
        <f t="shared" si="9"/>
        <v>0</v>
      </c>
      <c r="L35" s="278">
        <f t="shared" si="9"/>
        <v>0</v>
      </c>
      <c r="M35" s="278">
        <f t="shared" si="9"/>
        <v>0</v>
      </c>
      <c r="N35" s="278">
        <f t="shared" si="9"/>
        <v>0</v>
      </c>
      <c r="O35" s="278">
        <f t="shared" si="9"/>
        <v>0</v>
      </c>
      <c r="P35" s="278">
        <f t="shared" si="9"/>
        <v>0</v>
      </c>
      <c r="Q35" s="278">
        <f t="shared" si="9"/>
        <v>0</v>
      </c>
      <c r="R35" s="278">
        <f t="shared" si="9"/>
        <v>0</v>
      </c>
      <c r="S35" s="278">
        <f t="shared" si="9"/>
        <v>0</v>
      </c>
      <c r="T35" s="68">
        <f t="shared" si="8"/>
        <v>0</v>
      </c>
    </row>
    <row r="36" spans="1:20" ht="12.75" customHeight="1" outlineLevel="1" x14ac:dyDescent="0.25">
      <c r="A36" s="22"/>
      <c r="B36" s="21"/>
      <c r="C36" s="21" t="s">
        <v>104</v>
      </c>
      <c r="D36" s="22"/>
      <c r="E36" s="116">
        <v>0.06</v>
      </c>
      <c r="F36" s="64"/>
      <c r="G36" s="65"/>
      <c r="H36" s="278">
        <f>H35*(1+$E$36)</f>
        <v>0</v>
      </c>
      <c r="I36" s="278">
        <f t="shared" ref="I36:S36" si="10">I35*(1+$E$36)</f>
        <v>0</v>
      </c>
      <c r="J36" s="278">
        <f t="shared" si="10"/>
        <v>0</v>
      </c>
      <c r="K36" s="278">
        <f t="shared" si="10"/>
        <v>0</v>
      </c>
      <c r="L36" s="278">
        <f t="shared" si="10"/>
        <v>0</v>
      </c>
      <c r="M36" s="278">
        <f t="shared" si="10"/>
        <v>0</v>
      </c>
      <c r="N36" s="278">
        <f t="shared" si="10"/>
        <v>0</v>
      </c>
      <c r="O36" s="278">
        <f t="shared" si="10"/>
        <v>0</v>
      </c>
      <c r="P36" s="278">
        <f t="shared" si="10"/>
        <v>0</v>
      </c>
      <c r="Q36" s="278">
        <f t="shared" si="10"/>
        <v>0</v>
      </c>
      <c r="R36" s="278">
        <f t="shared" si="10"/>
        <v>0</v>
      </c>
      <c r="S36" s="278">
        <f t="shared" si="10"/>
        <v>0</v>
      </c>
      <c r="T36" s="68">
        <f t="shared" si="8"/>
        <v>0</v>
      </c>
    </row>
    <row r="37" spans="1:20" ht="12.75" customHeight="1" outlineLevel="1" x14ac:dyDescent="0.25">
      <c r="A37" s="22"/>
      <c r="B37" s="21"/>
      <c r="C37" s="1" t="s">
        <v>279</v>
      </c>
      <c r="D37" s="22"/>
      <c r="E37" s="116">
        <v>0.04</v>
      </c>
      <c r="F37" s="64"/>
      <c r="G37" s="65"/>
      <c r="H37" s="278">
        <f>H36*(1+$E$37)</f>
        <v>0</v>
      </c>
      <c r="I37" s="278">
        <f t="shared" ref="I37:S37" si="11">I36*(1+$E$37)</f>
        <v>0</v>
      </c>
      <c r="J37" s="278">
        <f t="shared" si="11"/>
        <v>0</v>
      </c>
      <c r="K37" s="278">
        <f t="shared" si="11"/>
        <v>0</v>
      </c>
      <c r="L37" s="278">
        <f t="shared" si="11"/>
        <v>0</v>
      </c>
      <c r="M37" s="278">
        <f t="shared" si="11"/>
        <v>0</v>
      </c>
      <c r="N37" s="278">
        <f t="shared" si="11"/>
        <v>0</v>
      </c>
      <c r="O37" s="278">
        <f t="shared" si="11"/>
        <v>0</v>
      </c>
      <c r="P37" s="278">
        <f t="shared" si="11"/>
        <v>0</v>
      </c>
      <c r="Q37" s="278">
        <f t="shared" si="11"/>
        <v>0</v>
      </c>
      <c r="R37" s="278">
        <f t="shared" si="11"/>
        <v>0</v>
      </c>
      <c r="S37" s="278">
        <f t="shared" si="11"/>
        <v>0</v>
      </c>
      <c r="T37" s="68">
        <f t="shared" si="8"/>
        <v>0</v>
      </c>
    </row>
    <row r="38" spans="1:20" ht="12.75" customHeight="1" outlineLevel="1" x14ac:dyDescent="0.25">
      <c r="A38" s="22"/>
      <c r="B38" s="21"/>
      <c r="C38" s="1" t="s">
        <v>280</v>
      </c>
      <c r="D38" s="22"/>
      <c r="E38" s="116">
        <v>0.02</v>
      </c>
      <c r="F38" s="64"/>
      <c r="G38" s="65"/>
      <c r="H38" s="278">
        <f>H37*(1+$E$38)</f>
        <v>0</v>
      </c>
      <c r="I38" s="278">
        <f t="shared" ref="I38:S38" si="12">I37*(1+$E$38)</f>
        <v>0</v>
      </c>
      <c r="J38" s="278">
        <f t="shared" si="12"/>
        <v>0</v>
      </c>
      <c r="K38" s="278">
        <f t="shared" si="12"/>
        <v>0</v>
      </c>
      <c r="L38" s="278">
        <f t="shared" si="12"/>
        <v>0</v>
      </c>
      <c r="M38" s="278">
        <f t="shared" si="12"/>
        <v>0</v>
      </c>
      <c r="N38" s="278">
        <f t="shared" si="12"/>
        <v>0</v>
      </c>
      <c r="O38" s="278">
        <f t="shared" si="12"/>
        <v>0</v>
      </c>
      <c r="P38" s="278">
        <f t="shared" si="12"/>
        <v>0</v>
      </c>
      <c r="Q38" s="278">
        <f t="shared" si="12"/>
        <v>0</v>
      </c>
      <c r="R38" s="278">
        <f t="shared" si="12"/>
        <v>0</v>
      </c>
      <c r="S38" s="278">
        <f t="shared" si="12"/>
        <v>0</v>
      </c>
      <c r="T38" s="68">
        <f t="shared" si="8"/>
        <v>0</v>
      </c>
    </row>
    <row r="39" spans="1:20" ht="12.75" customHeight="1" outlineLevel="2" x14ac:dyDescent="0.25">
      <c r="A39" s="22"/>
      <c r="B39" s="21" t="s">
        <v>273</v>
      </c>
      <c r="C39" s="21"/>
      <c r="D39" s="22"/>
      <c r="E39" s="228">
        <f>IF(T34=0,0,'7. Income Statement (1)'!Q10/'7. Income Statement (1)'!Q13)</f>
        <v>0</v>
      </c>
      <c r="F39" s="64"/>
      <c r="G39" s="65"/>
      <c r="H39" s="70"/>
      <c r="I39" s="70"/>
      <c r="J39" s="70"/>
      <c r="K39" s="70"/>
      <c r="L39" s="70"/>
      <c r="M39" s="70"/>
      <c r="N39" s="70"/>
      <c r="O39" s="70"/>
      <c r="P39" s="70"/>
      <c r="Q39" s="70"/>
      <c r="R39" s="70"/>
      <c r="S39" s="70"/>
      <c r="T39" s="68"/>
    </row>
    <row r="40" spans="1:20" ht="12.75" customHeight="1" outlineLevel="2" x14ac:dyDescent="0.25">
      <c r="A40" s="22"/>
      <c r="B40" s="21"/>
      <c r="C40" s="21"/>
      <c r="D40" s="22"/>
      <c r="E40" s="64"/>
      <c r="F40" s="64"/>
      <c r="G40" s="64"/>
      <c r="H40" s="22"/>
      <c r="I40" s="22"/>
      <c r="J40" s="22"/>
      <c r="K40" s="22"/>
      <c r="L40" s="22"/>
      <c r="M40" s="22"/>
      <c r="N40" s="22"/>
      <c r="O40" s="22"/>
      <c r="P40" s="22"/>
      <c r="Q40" s="22"/>
      <c r="R40" s="22"/>
      <c r="S40" s="22"/>
      <c r="T40" s="22"/>
    </row>
    <row r="41" spans="1:20" ht="12.75" customHeight="1" outlineLevel="2" x14ac:dyDescent="0.25">
      <c r="A41" s="22"/>
      <c r="B41" s="21" t="s">
        <v>46</v>
      </c>
      <c r="C41" s="21"/>
      <c r="D41" s="22"/>
      <c r="E41" s="71">
        <f>T34*E29</f>
        <v>0</v>
      </c>
      <c r="F41" s="65"/>
      <c r="G41" s="64"/>
      <c r="H41" s="22"/>
      <c r="I41" s="22"/>
      <c r="J41" s="22"/>
      <c r="K41" s="22"/>
      <c r="L41" s="22"/>
      <c r="M41" s="22"/>
      <c r="N41" s="22"/>
      <c r="O41" s="22"/>
      <c r="P41" s="22"/>
      <c r="Q41" s="22"/>
      <c r="R41" s="22"/>
      <c r="S41" s="22"/>
      <c r="T41" s="22"/>
    </row>
    <row r="42" spans="1:20" ht="12.75" customHeight="1" outlineLevel="2" x14ac:dyDescent="0.25">
      <c r="A42" s="22"/>
      <c r="B42" s="21" t="s">
        <v>37</v>
      </c>
      <c r="C42" s="21"/>
      <c r="D42" s="22"/>
      <c r="E42" s="72">
        <f>E30*T34</f>
        <v>0</v>
      </c>
      <c r="F42" s="65"/>
      <c r="G42" s="64"/>
      <c r="H42" s="22"/>
      <c r="I42" s="22"/>
      <c r="J42" s="22"/>
      <c r="K42" s="22"/>
      <c r="L42" s="22"/>
      <c r="M42" s="22"/>
      <c r="N42" s="22"/>
      <c r="O42" s="22"/>
      <c r="P42" s="22"/>
      <c r="Q42" s="22"/>
      <c r="R42" s="22"/>
      <c r="S42" s="22"/>
      <c r="T42" s="22"/>
    </row>
    <row r="43" spans="1:20" ht="12.75" customHeight="1" outlineLevel="2" x14ac:dyDescent="0.25">
      <c r="A43" s="21"/>
      <c r="B43" s="21" t="s">
        <v>38</v>
      </c>
      <c r="C43" s="21"/>
      <c r="D43" s="22"/>
      <c r="E43" s="73">
        <f>E41-E42</f>
        <v>0</v>
      </c>
      <c r="F43" s="65"/>
      <c r="G43" s="64"/>
      <c r="H43" s="22"/>
      <c r="I43" s="22"/>
      <c r="J43" s="22"/>
      <c r="K43" s="22"/>
      <c r="L43" s="22"/>
      <c r="M43" s="22"/>
      <c r="N43" s="22"/>
      <c r="O43" s="22"/>
      <c r="P43" s="22"/>
      <c r="Q43" s="22"/>
      <c r="R43" s="22"/>
      <c r="S43" s="22"/>
      <c r="T43" s="22"/>
    </row>
    <row r="44" spans="1:20" ht="12.75" customHeight="1" outlineLevel="2" x14ac:dyDescent="0.25">
      <c r="A44" s="21"/>
      <c r="B44" s="21" t="s">
        <v>274</v>
      </c>
      <c r="C44" s="21"/>
      <c r="D44" s="22"/>
      <c r="E44" s="73">
        <f>E39*('3. Fixed Operating Expenses'!I42+'2. Salaries and Wages'!N38)</f>
        <v>0</v>
      </c>
      <c r="F44" s="65"/>
      <c r="G44" s="65"/>
      <c r="H44" s="22"/>
      <c r="I44" s="22"/>
      <c r="J44" s="22"/>
      <c r="K44" s="22"/>
      <c r="L44" s="22"/>
      <c r="M44" s="22"/>
      <c r="N44" s="22"/>
      <c r="O44" s="22"/>
      <c r="P44" s="22"/>
      <c r="Q44" s="22"/>
      <c r="R44" s="22"/>
      <c r="S44" s="22"/>
      <c r="T44" s="22"/>
    </row>
    <row r="45" spans="1:20" ht="12.75" customHeight="1" outlineLevel="2" thickBot="1" x14ac:dyDescent="0.3">
      <c r="A45" s="21"/>
      <c r="B45" s="21" t="s">
        <v>39</v>
      </c>
      <c r="C45" s="21"/>
      <c r="D45" s="22"/>
      <c r="E45" s="74">
        <f>E43-E44</f>
        <v>0</v>
      </c>
      <c r="F45" s="65">
        <f>IF(E41&gt;0,E45/E41,0)</f>
        <v>0</v>
      </c>
      <c r="G45" s="65"/>
      <c r="H45" s="22"/>
      <c r="I45" s="22"/>
      <c r="J45" s="22"/>
      <c r="K45" s="22"/>
      <c r="L45" s="22"/>
      <c r="M45" s="22"/>
      <c r="N45" s="22"/>
      <c r="O45" s="22"/>
      <c r="P45" s="22"/>
      <c r="Q45" s="22"/>
      <c r="R45" s="22"/>
      <c r="S45" s="22"/>
      <c r="T45" s="22"/>
    </row>
    <row r="46" spans="1:20" ht="12.75" customHeight="1" outlineLevel="2" thickTop="1" x14ac:dyDescent="0.25">
      <c r="A46" s="21"/>
      <c r="B46" s="21"/>
      <c r="C46" s="21"/>
      <c r="D46" s="22"/>
      <c r="E46" s="64"/>
      <c r="F46" s="64"/>
      <c r="G46" s="64"/>
      <c r="H46" s="22"/>
      <c r="I46" s="22"/>
      <c r="J46" s="22"/>
      <c r="K46" s="22"/>
      <c r="L46" s="22"/>
      <c r="M46" s="22"/>
      <c r="N46" s="22"/>
      <c r="O46" s="22"/>
      <c r="P46" s="22"/>
      <c r="Q46" s="22"/>
      <c r="R46" s="22"/>
      <c r="S46" s="22"/>
      <c r="T46" s="22"/>
    </row>
    <row r="47" spans="1:20" ht="12.75" customHeight="1" outlineLevel="2" x14ac:dyDescent="0.25">
      <c r="A47" s="21"/>
      <c r="B47" s="21" t="s">
        <v>40</v>
      </c>
      <c r="C47" s="21"/>
      <c r="D47" s="22"/>
      <c r="E47" s="225">
        <f>IF(E29&gt;0,E44/F31,0)</f>
        <v>0</v>
      </c>
      <c r="F47" s="64"/>
      <c r="G47" s="64"/>
      <c r="H47" s="29"/>
      <c r="I47" s="29"/>
      <c r="J47" s="29"/>
      <c r="K47" s="29"/>
      <c r="L47" s="29"/>
      <c r="M47" s="29"/>
      <c r="N47" s="29"/>
      <c r="O47" s="29"/>
      <c r="P47" s="29"/>
      <c r="Q47" s="29"/>
      <c r="R47" s="29"/>
      <c r="S47" s="29"/>
      <c r="T47" s="68"/>
    </row>
    <row r="48" spans="1:20" ht="12.75" customHeight="1" outlineLevel="2" x14ac:dyDescent="0.25">
      <c r="A48" s="21"/>
      <c r="B48" s="21" t="s">
        <v>41</v>
      </c>
      <c r="C48" s="21"/>
      <c r="D48" s="22"/>
      <c r="E48" s="73">
        <f>IF(E29&gt;0,E47/E29,0)</f>
        <v>0</v>
      </c>
      <c r="F48" s="65"/>
      <c r="G48" s="65"/>
      <c r="H48" s="29"/>
      <c r="I48" s="29"/>
      <c r="J48" s="29"/>
      <c r="K48" s="29"/>
      <c r="L48" s="29"/>
      <c r="M48" s="29"/>
      <c r="N48" s="29"/>
      <c r="O48" s="29"/>
      <c r="P48" s="29"/>
      <c r="Q48" s="29"/>
      <c r="R48" s="29"/>
      <c r="S48" s="29"/>
      <c r="T48" s="68"/>
    </row>
    <row r="49" spans="1:20" ht="12.75" customHeight="1" x14ac:dyDescent="0.25">
      <c r="A49" s="75"/>
      <c r="B49" s="75"/>
      <c r="C49" s="75"/>
      <c r="D49" s="76"/>
      <c r="E49" s="77"/>
      <c r="F49" s="78"/>
      <c r="G49" s="78"/>
      <c r="H49" s="79"/>
      <c r="I49" s="79"/>
      <c r="J49" s="79"/>
      <c r="K49" s="79"/>
      <c r="L49" s="79"/>
      <c r="M49" s="79"/>
      <c r="N49" s="79"/>
      <c r="O49" s="79"/>
      <c r="P49" s="79"/>
      <c r="Q49" s="79"/>
      <c r="R49" s="79"/>
      <c r="S49" s="79"/>
      <c r="T49" s="80"/>
    </row>
    <row r="50" spans="1:20" ht="12.75" customHeight="1" x14ac:dyDescent="0.25">
      <c r="A50" s="75"/>
      <c r="B50" s="206" t="s">
        <v>275</v>
      </c>
      <c r="C50" s="207"/>
      <c r="D50" s="208"/>
      <c r="E50" s="209"/>
      <c r="F50" s="210"/>
      <c r="G50" s="210"/>
      <c r="H50" s="211"/>
      <c r="I50" s="211"/>
      <c r="J50" s="211"/>
      <c r="K50" s="211"/>
      <c r="L50" s="211"/>
      <c r="M50" s="211"/>
      <c r="N50" s="211"/>
      <c r="O50" s="211"/>
      <c r="P50" s="211"/>
      <c r="Q50" s="211"/>
      <c r="R50" s="79"/>
      <c r="S50" s="79"/>
      <c r="T50" s="80"/>
    </row>
    <row r="51" spans="1:20" ht="12.75" customHeight="1" x14ac:dyDescent="0.25">
      <c r="A51" s="7"/>
      <c r="B51" s="212" t="s">
        <v>292</v>
      </c>
      <c r="C51" s="213"/>
      <c r="D51" s="214"/>
      <c r="E51" s="215"/>
      <c r="F51" s="216"/>
      <c r="G51" s="216"/>
      <c r="H51" s="217"/>
      <c r="I51" s="218"/>
      <c r="J51" s="218"/>
      <c r="K51" s="218"/>
      <c r="L51" s="219" t="s">
        <v>291</v>
      </c>
      <c r="M51" s="220">
        <f>E17+E39+'4. Projected Sales Forecast'!E17+'4. Projected Sales Forecast'!E39+'5b. Projected Sales Forecast'!E17+'5b. Projected Sales Forecast'!E39</f>
        <v>0</v>
      </c>
      <c r="N51" s="218"/>
      <c r="O51" s="217"/>
      <c r="P51" s="217"/>
      <c r="Q51" s="217"/>
      <c r="R51" s="8"/>
      <c r="S51" s="8"/>
      <c r="T51" s="9"/>
    </row>
    <row r="52" spans="1:20" ht="12.75" customHeight="1" x14ac:dyDescent="0.25">
      <c r="A52" s="7"/>
      <c r="B52" s="229" t="s">
        <v>320</v>
      </c>
      <c r="C52" s="217"/>
      <c r="D52" s="217"/>
      <c r="E52" s="217"/>
      <c r="F52" s="217"/>
      <c r="G52" s="217"/>
      <c r="H52" s="217"/>
      <c r="I52" s="217"/>
      <c r="J52" s="217"/>
      <c r="K52" s="217"/>
      <c r="L52" s="217"/>
      <c r="M52" s="217"/>
      <c r="N52" s="217"/>
      <c r="O52" s="217"/>
      <c r="P52" s="217"/>
      <c r="Q52" s="214"/>
      <c r="R52" s="7"/>
      <c r="S52" s="7"/>
      <c r="T52" s="7"/>
    </row>
    <row r="53" spans="1:20" ht="12.75" customHeight="1" x14ac:dyDescent="0.2">
      <c r="A53" s="7"/>
      <c r="B53" s="213"/>
      <c r="C53" s="213"/>
      <c r="D53" s="214"/>
      <c r="E53" s="260"/>
      <c r="F53" s="215"/>
      <c r="G53" s="215"/>
      <c r="H53" s="214"/>
      <c r="I53" s="214"/>
      <c r="J53" s="214"/>
      <c r="K53" s="214"/>
      <c r="L53" s="214"/>
      <c r="M53" s="214"/>
      <c r="N53" s="214"/>
      <c r="O53" s="214"/>
      <c r="P53" s="214"/>
      <c r="Q53" s="214"/>
      <c r="R53" s="7"/>
      <c r="S53" s="7"/>
      <c r="T53" s="7"/>
    </row>
    <row r="54" spans="1:20" ht="12.75" customHeight="1" x14ac:dyDescent="0.25">
      <c r="A54" s="7"/>
      <c r="B54" s="229" t="s">
        <v>342</v>
      </c>
      <c r="C54" s="213"/>
      <c r="D54" s="214"/>
      <c r="E54" s="261"/>
      <c r="F54" s="215"/>
      <c r="G54" s="215"/>
      <c r="H54" s="214"/>
      <c r="I54" s="214"/>
      <c r="J54" s="214"/>
      <c r="K54" s="214"/>
      <c r="L54" s="214"/>
      <c r="M54" s="214"/>
      <c r="N54" s="214"/>
      <c r="O54" s="214"/>
      <c r="P54" s="214"/>
      <c r="Q54" s="214"/>
      <c r="R54" s="7"/>
      <c r="S54" s="7"/>
      <c r="T54" s="7"/>
    </row>
  </sheetData>
  <sheetProtection sheet="1" objects="1" scenarios="1"/>
  <mergeCells count="2">
    <mergeCell ref="A6:F6"/>
    <mergeCell ref="A28:F28"/>
  </mergeCells>
  <phoneticPr fontId="4" type="noConversion"/>
  <pageMargins left="0.75" right="0.75" top="1" bottom="1" header="0.5" footer="0.5"/>
  <pageSetup scale="72" orientation="landscape" blackAndWhite="1" horizontalDpi="300" verticalDpi="300"/>
  <headerFooter>
    <oddHeader>&amp;R&amp;K000000&amp;A_x000D_&amp;D_x000D_&amp;T</oddHeader>
    <oddFooter>&amp;L&amp;F&amp;RPage &amp;P of &amp;N</oddFooter>
  </headerFooter>
  <colBreaks count="1" manualBreakCount="1">
    <brk id="20"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T54"/>
  <sheetViews>
    <sheetView showGridLines="0" zoomScale="90" zoomScaleNormal="90" zoomScalePageLayoutView="90" workbookViewId="0">
      <selection activeCell="E13" sqref="E13"/>
    </sheetView>
  </sheetViews>
  <sheetFormatPr defaultColWidth="8.875" defaultRowHeight="12" outlineLevelRow="2" x14ac:dyDescent="0.25"/>
  <cols>
    <col min="1" max="1" width="3" customWidth="1"/>
    <col min="2" max="3" width="3" style="1" customWidth="1"/>
    <col min="4" max="4" width="15.75" customWidth="1"/>
    <col min="5" max="5" width="15.75" style="3" customWidth="1"/>
    <col min="6" max="6" width="10.75" style="3" customWidth="1"/>
    <col min="7" max="7" width="3" style="3" customWidth="1"/>
    <col min="8" max="20" width="9.75" customWidth="1"/>
  </cols>
  <sheetData>
    <row r="1" spans="1:20" ht="15.6" x14ac:dyDescent="0.3">
      <c r="A1" s="5" t="str">
        <f>'1. Required Start-Up Funds'!A1</f>
        <v>SCORE Financial Template</v>
      </c>
      <c r="T1" s="10"/>
    </row>
    <row r="2" spans="1:20" ht="15.6" x14ac:dyDescent="0.3">
      <c r="A2" s="5" t="s">
        <v>278</v>
      </c>
    </row>
    <row r="3" spans="1:20" ht="12.75" customHeight="1" x14ac:dyDescent="0.25">
      <c r="A3" s="22"/>
      <c r="B3" s="21"/>
      <c r="C3" s="21"/>
      <c r="D3" s="22"/>
      <c r="E3" s="64"/>
      <c r="F3" s="64"/>
      <c r="G3" s="64"/>
      <c r="H3" s="22"/>
      <c r="I3" s="22"/>
      <c r="J3" s="22"/>
      <c r="K3" s="22"/>
      <c r="L3" s="22"/>
      <c r="M3" s="22"/>
      <c r="N3" s="22"/>
      <c r="O3" s="22"/>
      <c r="P3" s="22"/>
      <c r="Q3" s="22"/>
      <c r="R3" s="22"/>
      <c r="S3" s="22"/>
      <c r="T3" s="22"/>
    </row>
    <row r="4" spans="1:20" s="1" customFormat="1" ht="12.75" customHeight="1" thickBot="1" x14ac:dyDescent="0.3">
      <c r="A4" s="60" t="s">
        <v>50</v>
      </c>
      <c r="B4" s="60"/>
      <c r="C4" s="60"/>
      <c r="D4" s="60"/>
      <c r="E4" s="61" t="s">
        <v>45</v>
      </c>
      <c r="F4" s="62" t="s">
        <v>51</v>
      </c>
      <c r="G4" s="61"/>
      <c r="H4" s="296">
        <f>'4. Projected Sales Forecast'!H4</f>
        <v>1</v>
      </c>
      <c r="I4" s="296">
        <f>H4+31</f>
        <v>32</v>
      </c>
      <c r="J4" s="296">
        <f t="shared" ref="J4:S4" si="0">I4+31</f>
        <v>63</v>
      </c>
      <c r="K4" s="296">
        <f t="shared" si="0"/>
        <v>94</v>
      </c>
      <c r="L4" s="296">
        <f t="shared" si="0"/>
        <v>125</v>
      </c>
      <c r="M4" s="296">
        <f t="shared" si="0"/>
        <v>156</v>
      </c>
      <c r="N4" s="296">
        <f t="shared" si="0"/>
        <v>187</v>
      </c>
      <c r="O4" s="296">
        <f t="shared" si="0"/>
        <v>218</v>
      </c>
      <c r="P4" s="296">
        <f t="shared" si="0"/>
        <v>249</v>
      </c>
      <c r="Q4" s="296">
        <f t="shared" si="0"/>
        <v>280</v>
      </c>
      <c r="R4" s="296">
        <f t="shared" si="0"/>
        <v>311</v>
      </c>
      <c r="S4" s="296">
        <f t="shared" si="0"/>
        <v>342</v>
      </c>
      <c r="T4" s="63" t="s">
        <v>2</v>
      </c>
    </row>
    <row r="5" spans="1:20" ht="12.75" customHeight="1" thickTop="1" x14ac:dyDescent="0.25">
      <c r="A5" s="22"/>
      <c r="B5" s="21"/>
      <c r="C5" s="21"/>
      <c r="D5" s="22"/>
      <c r="E5" s="64"/>
      <c r="F5" s="64"/>
      <c r="G5" s="64"/>
      <c r="H5" s="22"/>
      <c r="I5" s="22"/>
      <c r="J5" s="22"/>
      <c r="K5" s="22"/>
      <c r="L5" s="22"/>
      <c r="M5" s="22"/>
      <c r="N5" s="22"/>
      <c r="O5" s="22"/>
      <c r="P5" s="22"/>
      <c r="Q5" s="22"/>
      <c r="R5" s="22"/>
      <c r="S5" s="22"/>
      <c r="T5" s="22"/>
    </row>
    <row r="6" spans="1:20" ht="12.75" customHeight="1" x14ac:dyDescent="0.25">
      <c r="A6" s="319" t="s">
        <v>356</v>
      </c>
      <c r="B6" s="319"/>
      <c r="C6" s="319"/>
      <c r="D6" s="319"/>
      <c r="E6" s="319"/>
      <c r="F6" s="319"/>
      <c r="G6" s="64"/>
      <c r="H6" s="22"/>
      <c r="I6" s="22"/>
      <c r="J6" s="22"/>
      <c r="K6" s="22"/>
      <c r="L6" s="22"/>
      <c r="M6" s="22"/>
      <c r="N6" s="22"/>
      <c r="O6" s="22"/>
      <c r="P6" s="22"/>
      <c r="Q6" s="22"/>
      <c r="R6" s="22"/>
      <c r="S6" s="22"/>
      <c r="T6" s="22"/>
    </row>
    <row r="7" spans="1:20" ht="12.75" customHeight="1" x14ac:dyDescent="0.25">
      <c r="A7" s="21"/>
      <c r="B7" s="21" t="s">
        <v>35</v>
      </c>
      <c r="C7" s="21"/>
      <c r="D7" s="22"/>
      <c r="E7" s="118"/>
      <c r="F7" s="65">
        <v>1</v>
      </c>
      <c r="G7" s="65"/>
      <c r="H7" s="22"/>
      <c r="I7" s="22"/>
      <c r="J7" s="22"/>
      <c r="K7" s="22"/>
      <c r="L7" s="22"/>
      <c r="M7" s="22"/>
      <c r="N7" s="22"/>
      <c r="O7" s="22"/>
      <c r="P7" s="22"/>
      <c r="Q7" s="22"/>
      <c r="R7" s="22"/>
      <c r="S7" s="22"/>
      <c r="T7" s="22"/>
    </row>
    <row r="8" spans="1:20" ht="12.75" customHeight="1" x14ac:dyDescent="0.25">
      <c r="A8" s="21"/>
      <c r="B8" s="21" t="s">
        <v>36</v>
      </c>
      <c r="C8" s="21"/>
      <c r="D8" s="22"/>
      <c r="E8" s="117"/>
      <c r="F8" s="66">
        <f>IF(E7&gt;0,E8/E7,0)</f>
        <v>0</v>
      </c>
      <c r="G8" s="65"/>
      <c r="H8" s="22"/>
      <c r="I8" s="22"/>
      <c r="J8" s="22"/>
      <c r="K8" s="22"/>
      <c r="L8" s="22"/>
      <c r="M8" s="22"/>
      <c r="N8" s="22"/>
      <c r="O8" s="22"/>
      <c r="P8" s="22"/>
      <c r="Q8" s="22"/>
      <c r="R8" s="22"/>
      <c r="S8" s="22"/>
      <c r="T8" s="22"/>
    </row>
    <row r="9" spans="1:20" ht="12.75" customHeight="1" x14ac:dyDescent="0.25">
      <c r="A9" s="21"/>
      <c r="B9" s="21" t="s">
        <v>49</v>
      </c>
      <c r="C9" s="21"/>
      <c r="D9" s="22"/>
      <c r="E9" s="67">
        <f>E7-E8</f>
        <v>0</v>
      </c>
      <c r="F9" s="65">
        <f>IF(E7&gt;0,E9/E7,0)</f>
        <v>0</v>
      </c>
      <c r="G9" s="65"/>
      <c r="H9" s="22"/>
      <c r="I9" s="22"/>
      <c r="J9" s="22"/>
      <c r="K9" s="22"/>
      <c r="L9" s="22"/>
      <c r="M9" s="22"/>
      <c r="N9" s="22"/>
      <c r="O9" s="22"/>
      <c r="P9" s="22"/>
      <c r="Q9" s="22"/>
      <c r="R9" s="22"/>
      <c r="S9" s="22"/>
      <c r="T9" s="22"/>
    </row>
    <row r="10" spans="1:20" ht="12.75" customHeight="1" x14ac:dyDescent="0.25">
      <c r="A10" s="21"/>
      <c r="B10" s="21" t="s">
        <v>42</v>
      </c>
      <c r="C10" s="21"/>
      <c r="D10" s="22"/>
      <c r="E10" s="64"/>
      <c r="F10" s="64"/>
      <c r="G10" s="64"/>
      <c r="H10" s="22"/>
      <c r="I10" s="22"/>
      <c r="J10" s="22"/>
      <c r="K10" s="22"/>
      <c r="L10" s="22"/>
      <c r="M10" s="22"/>
      <c r="N10" s="22"/>
      <c r="O10" s="22"/>
      <c r="P10" s="22"/>
      <c r="Q10" s="22"/>
      <c r="R10" s="22"/>
      <c r="S10" s="22"/>
      <c r="T10" s="22"/>
    </row>
    <row r="11" spans="1:20" ht="12.75" customHeight="1" thickBot="1" x14ac:dyDescent="0.3">
      <c r="A11" s="21"/>
      <c r="B11" s="21"/>
      <c r="C11" s="21" t="s">
        <v>47</v>
      </c>
      <c r="D11" s="22"/>
      <c r="E11" s="64"/>
      <c r="F11" s="64"/>
      <c r="G11" s="64"/>
      <c r="H11" s="82">
        <f>IF(H12=0,0,H12/$T$12)</f>
        <v>0</v>
      </c>
      <c r="I11" s="82">
        <f t="shared" ref="I11:S11" si="1">IF(I12=0,0,I12/$T$12)</f>
        <v>0</v>
      </c>
      <c r="J11" s="82">
        <f t="shared" si="1"/>
        <v>0</v>
      </c>
      <c r="K11" s="82">
        <f t="shared" si="1"/>
        <v>0</v>
      </c>
      <c r="L11" s="82">
        <f t="shared" si="1"/>
        <v>0</v>
      </c>
      <c r="M11" s="82">
        <f t="shared" si="1"/>
        <v>0</v>
      </c>
      <c r="N11" s="82">
        <f t="shared" si="1"/>
        <v>0</v>
      </c>
      <c r="O11" s="82">
        <f t="shared" si="1"/>
        <v>0</v>
      </c>
      <c r="P11" s="82">
        <f t="shared" si="1"/>
        <v>0</v>
      </c>
      <c r="Q11" s="82">
        <f t="shared" si="1"/>
        <v>0</v>
      </c>
      <c r="R11" s="82">
        <f t="shared" si="1"/>
        <v>0</v>
      </c>
      <c r="S11" s="82">
        <f t="shared" si="1"/>
        <v>0</v>
      </c>
      <c r="T11" s="83">
        <f t="shared" ref="T11:T16" si="2">SUM(H11:S11)</f>
        <v>0</v>
      </c>
    </row>
    <row r="12" spans="1:20" ht="12.75" customHeight="1" x14ac:dyDescent="0.25">
      <c r="A12" s="21"/>
      <c r="B12" s="21"/>
      <c r="C12" s="21" t="s">
        <v>43</v>
      </c>
      <c r="D12" s="22"/>
      <c r="E12" s="64"/>
      <c r="F12" s="64"/>
      <c r="G12" s="64"/>
      <c r="H12" s="277"/>
      <c r="I12" s="277"/>
      <c r="J12" s="277"/>
      <c r="K12" s="277"/>
      <c r="L12" s="277"/>
      <c r="M12" s="277"/>
      <c r="N12" s="277"/>
      <c r="O12" s="277"/>
      <c r="P12" s="277"/>
      <c r="Q12" s="277"/>
      <c r="R12" s="277"/>
      <c r="S12" s="277"/>
      <c r="T12" s="68">
        <f t="shared" si="2"/>
        <v>0</v>
      </c>
    </row>
    <row r="13" spans="1:20" ht="12.75" customHeight="1" x14ac:dyDescent="0.25">
      <c r="A13" s="21"/>
      <c r="B13" s="21"/>
      <c r="C13" s="21" t="s">
        <v>196</v>
      </c>
      <c r="D13" s="22"/>
      <c r="E13" s="116">
        <v>0.08</v>
      </c>
      <c r="F13" s="69"/>
      <c r="G13" s="65"/>
      <c r="H13" s="278">
        <f>(1+$E$13)*H12</f>
        <v>0</v>
      </c>
      <c r="I13" s="278">
        <f t="shared" ref="I13:S13" si="3">IF($E$13=0,I12,(1+$E$13)*I12)</f>
        <v>0</v>
      </c>
      <c r="J13" s="278">
        <f t="shared" si="3"/>
        <v>0</v>
      </c>
      <c r="K13" s="278">
        <f t="shared" si="3"/>
        <v>0</v>
      </c>
      <c r="L13" s="278">
        <f t="shared" si="3"/>
        <v>0</v>
      </c>
      <c r="M13" s="278">
        <f t="shared" si="3"/>
        <v>0</v>
      </c>
      <c r="N13" s="278">
        <f t="shared" si="3"/>
        <v>0</v>
      </c>
      <c r="O13" s="278">
        <f t="shared" si="3"/>
        <v>0</v>
      </c>
      <c r="P13" s="278">
        <f t="shared" si="3"/>
        <v>0</v>
      </c>
      <c r="Q13" s="278">
        <f t="shared" si="3"/>
        <v>0</v>
      </c>
      <c r="R13" s="278">
        <f t="shared" si="3"/>
        <v>0</v>
      </c>
      <c r="S13" s="278">
        <f t="shared" si="3"/>
        <v>0</v>
      </c>
      <c r="T13" s="68">
        <f t="shared" si="2"/>
        <v>0</v>
      </c>
    </row>
    <row r="14" spans="1:20" ht="12.75" customHeight="1" x14ac:dyDescent="0.25">
      <c r="A14" s="22"/>
      <c r="B14" s="21"/>
      <c r="C14" s="21" t="s">
        <v>104</v>
      </c>
      <c r="D14" s="22"/>
      <c r="E14" s="116">
        <v>0.06</v>
      </c>
      <c r="F14" s="64"/>
      <c r="G14" s="65"/>
      <c r="H14" s="278">
        <f>(1+$E$14)*H13</f>
        <v>0</v>
      </c>
      <c r="I14" s="278">
        <f t="shared" ref="I14:S14" si="4">(1+$E$14)*I13</f>
        <v>0</v>
      </c>
      <c r="J14" s="278">
        <f t="shared" si="4"/>
        <v>0</v>
      </c>
      <c r="K14" s="278">
        <f t="shared" si="4"/>
        <v>0</v>
      </c>
      <c r="L14" s="278">
        <f t="shared" si="4"/>
        <v>0</v>
      </c>
      <c r="M14" s="278">
        <f t="shared" si="4"/>
        <v>0</v>
      </c>
      <c r="N14" s="278">
        <f t="shared" si="4"/>
        <v>0</v>
      </c>
      <c r="O14" s="278">
        <f t="shared" si="4"/>
        <v>0</v>
      </c>
      <c r="P14" s="278">
        <f t="shared" si="4"/>
        <v>0</v>
      </c>
      <c r="Q14" s="278">
        <f t="shared" si="4"/>
        <v>0</v>
      </c>
      <c r="R14" s="278">
        <f t="shared" si="4"/>
        <v>0</v>
      </c>
      <c r="S14" s="278">
        <f t="shared" si="4"/>
        <v>0</v>
      </c>
      <c r="T14" s="68">
        <f t="shared" si="2"/>
        <v>0</v>
      </c>
    </row>
    <row r="15" spans="1:20" ht="12.75" customHeight="1" x14ac:dyDescent="0.25">
      <c r="A15" s="22"/>
      <c r="B15" s="21"/>
      <c r="C15" s="1" t="s">
        <v>279</v>
      </c>
      <c r="D15" s="22"/>
      <c r="E15" s="116">
        <v>0.04</v>
      </c>
      <c r="F15" s="64"/>
      <c r="G15" s="65"/>
      <c r="H15" s="278">
        <f>(1+$E$15)*H14</f>
        <v>0</v>
      </c>
      <c r="I15" s="278">
        <f t="shared" ref="I15:S15" si="5">(1+$E$15)*I14</f>
        <v>0</v>
      </c>
      <c r="J15" s="278">
        <f t="shared" si="5"/>
        <v>0</v>
      </c>
      <c r="K15" s="278">
        <f t="shared" si="5"/>
        <v>0</v>
      </c>
      <c r="L15" s="278">
        <f t="shared" si="5"/>
        <v>0</v>
      </c>
      <c r="M15" s="278">
        <f t="shared" si="5"/>
        <v>0</v>
      </c>
      <c r="N15" s="278">
        <f t="shared" si="5"/>
        <v>0</v>
      </c>
      <c r="O15" s="278">
        <f t="shared" si="5"/>
        <v>0</v>
      </c>
      <c r="P15" s="278">
        <f t="shared" si="5"/>
        <v>0</v>
      </c>
      <c r="Q15" s="278">
        <f t="shared" si="5"/>
        <v>0</v>
      </c>
      <c r="R15" s="278">
        <f t="shared" si="5"/>
        <v>0</v>
      </c>
      <c r="S15" s="278">
        <f t="shared" si="5"/>
        <v>0</v>
      </c>
      <c r="T15" s="68">
        <f t="shared" si="2"/>
        <v>0</v>
      </c>
    </row>
    <row r="16" spans="1:20" ht="12.75" customHeight="1" x14ac:dyDescent="0.25">
      <c r="A16" s="22"/>
      <c r="B16" s="21"/>
      <c r="C16" s="1" t="s">
        <v>280</v>
      </c>
      <c r="D16" s="22"/>
      <c r="E16" s="116">
        <v>0.02</v>
      </c>
      <c r="F16" s="64"/>
      <c r="G16" s="65"/>
      <c r="H16" s="278">
        <f>(1+$E$16)*H15</f>
        <v>0</v>
      </c>
      <c r="I16" s="278">
        <f t="shared" ref="I16:S16" si="6">(1+$E$16)*I15</f>
        <v>0</v>
      </c>
      <c r="J16" s="278">
        <f t="shared" si="6"/>
        <v>0</v>
      </c>
      <c r="K16" s="278">
        <f t="shared" si="6"/>
        <v>0</v>
      </c>
      <c r="L16" s="278">
        <f t="shared" si="6"/>
        <v>0</v>
      </c>
      <c r="M16" s="278">
        <f t="shared" si="6"/>
        <v>0</v>
      </c>
      <c r="N16" s="278">
        <f t="shared" si="6"/>
        <v>0</v>
      </c>
      <c r="O16" s="278">
        <f t="shared" si="6"/>
        <v>0</v>
      </c>
      <c r="P16" s="278">
        <f t="shared" si="6"/>
        <v>0</v>
      </c>
      <c r="Q16" s="278">
        <f t="shared" si="6"/>
        <v>0</v>
      </c>
      <c r="R16" s="278">
        <f t="shared" si="6"/>
        <v>0</v>
      </c>
      <c r="S16" s="278">
        <f t="shared" si="6"/>
        <v>0</v>
      </c>
      <c r="T16" s="68">
        <f t="shared" si="2"/>
        <v>0</v>
      </c>
    </row>
    <row r="17" spans="1:20" ht="12.75" customHeight="1" outlineLevel="1" x14ac:dyDescent="0.25">
      <c r="A17" s="22"/>
      <c r="B17" s="21" t="s">
        <v>273</v>
      </c>
      <c r="C17" s="21"/>
      <c r="D17" s="22"/>
      <c r="E17" s="227">
        <f>IF(T12=0,0,'7. Income Statement (1)'!Q11/'7. Income Statement (1)'!Q13)</f>
        <v>0</v>
      </c>
      <c r="F17" s="64"/>
      <c r="G17" s="65"/>
      <c r="H17" s="279"/>
      <c r="I17" s="279"/>
      <c r="J17" s="279"/>
      <c r="K17" s="279"/>
      <c r="L17" s="279"/>
      <c r="M17" s="279"/>
      <c r="N17" s="279"/>
      <c r="O17" s="279"/>
      <c r="P17" s="279"/>
      <c r="Q17" s="279"/>
      <c r="R17" s="279"/>
      <c r="S17" s="279"/>
      <c r="T17" s="68"/>
    </row>
    <row r="18" spans="1:20" ht="12.75" customHeight="1" outlineLevel="1" x14ac:dyDescent="0.25">
      <c r="A18" s="22"/>
      <c r="B18" s="21"/>
      <c r="C18" s="21"/>
      <c r="D18" s="22"/>
      <c r="E18" s="64"/>
      <c r="F18" s="64"/>
      <c r="G18" s="64"/>
      <c r="H18" s="22"/>
      <c r="I18" s="22"/>
      <c r="J18" s="22"/>
      <c r="K18" s="22"/>
      <c r="L18" s="22"/>
      <c r="M18" s="22"/>
      <c r="N18" s="22"/>
      <c r="O18" s="22"/>
      <c r="P18" s="22"/>
      <c r="Q18" s="22"/>
      <c r="R18" s="22"/>
      <c r="S18" s="22"/>
      <c r="T18" s="22"/>
    </row>
    <row r="19" spans="1:20" ht="12.75" customHeight="1" outlineLevel="1" x14ac:dyDescent="0.25">
      <c r="A19" s="22"/>
      <c r="B19" s="21" t="s">
        <v>46</v>
      </c>
      <c r="C19" s="21"/>
      <c r="D19" s="22"/>
      <c r="E19" s="71">
        <f>T12*E7</f>
        <v>0</v>
      </c>
      <c r="F19" s="65"/>
      <c r="G19" s="64"/>
      <c r="H19" s="22"/>
      <c r="I19" s="22"/>
      <c r="J19" s="22"/>
      <c r="K19" s="22"/>
      <c r="L19" s="22"/>
      <c r="M19" s="22"/>
      <c r="N19" s="22"/>
      <c r="O19" s="22"/>
      <c r="P19" s="22"/>
      <c r="Q19" s="22"/>
      <c r="R19" s="22"/>
      <c r="S19" s="22"/>
      <c r="T19" s="22"/>
    </row>
    <row r="20" spans="1:20" ht="12.75" customHeight="1" outlineLevel="1" x14ac:dyDescent="0.25">
      <c r="A20" s="22"/>
      <c r="B20" s="21" t="s">
        <v>37</v>
      </c>
      <c r="C20" s="21"/>
      <c r="D20" s="22"/>
      <c r="E20" s="72">
        <f>E8*T12</f>
        <v>0</v>
      </c>
      <c r="F20" s="65"/>
      <c r="G20" s="64"/>
      <c r="H20" s="22"/>
      <c r="I20" s="22"/>
      <c r="J20" s="22"/>
      <c r="K20" s="22"/>
      <c r="L20" s="22"/>
      <c r="M20" s="22"/>
      <c r="N20" s="22"/>
      <c r="O20" s="22"/>
      <c r="P20" s="22"/>
      <c r="Q20" s="22"/>
      <c r="R20" s="22"/>
      <c r="S20" s="22"/>
      <c r="T20" s="22"/>
    </row>
    <row r="21" spans="1:20" ht="12.75" customHeight="1" outlineLevel="1" x14ac:dyDescent="0.25">
      <c r="A21" s="21"/>
      <c r="B21" s="21" t="s">
        <v>38</v>
      </c>
      <c r="C21" s="21"/>
      <c r="D21" s="22"/>
      <c r="E21" s="73">
        <f>E19-E20</f>
        <v>0</v>
      </c>
      <c r="F21" s="65"/>
      <c r="G21" s="64"/>
      <c r="H21" s="22"/>
      <c r="I21" s="22"/>
      <c r="J21" s="22"/>
      <c r="K21" s="22"/>
      <c r="L21" s="22"/>
      <c r="M21" s="22"/>
      <c r="N21" s="22"/>
      <c r="O21" s="22"/>
      <c r="P21" s="22"/>
      <c r="Q21" s="22"/>
      <c r="R21" s="22"/>
      <c r="S21" s="22"/>
      <c r="T21" s="22"/>
    </row>
    <row r="22" spans="1:20" ht="12.75" customHeight="1" outlineLevel="1" x14ac:dyDescent="0.25">
      <c r="A22" s="21"/>
      <c r="B22" s="21" t="s">
        <v>274</v>
      </c>
      <c r="C22" s="21"/>
      <c r="D22" s="22"/>
      <c r="E22" s="73">
        <f>E17*('3. Fixed Operating Expenses'!I42+'2. Salaries and Wages'!N38)</f>
        <v>0</v>
      </c>
      <c r="F22" s="65"/>
      <c r="G22" s="65"/>
      <c r="H22" s="22"/>
      <c r="I22" s="22"/>
      <c r="J22" s="22"/>
      <c r="K22" s="22"/>
      <c r="L22" s="22"/>
      <c r="M22" s="22"/>
      <c r="N22" s="22"/>
      <c r="O22" s="22"/>
      <c r="P22" s="22"/>
      <c r="Q22" s="22"/>
      <c r="R22" s="22"/>
      <c r="S22" s="22"/>
      <c r="T22" s="22"/>
    </row>
    <row r="23" spans="1:20" ht="12.75" customHeight="1" outlineLevel="1" thickBot="1" x14ac:dyDescent="0.3">
      <c r="A23" s="21"/>
      <c r="B23" s="21" t="s">
        <v>39</v>
      </c>
      <c r="C23" s="21"/>
      <c r="D23" s="22"/>
      <c r="E23" s="74">
        <f>E21-E22</f>
        <v>0</v>
      </c>
      <c r="F23" s="65">
        <f>IF(E19&gt;0,E23/E19,0)</f>
        <v>0</v>
      </c>
      <c r="G23" s="65"/>
      <c r="H23" s="22"/>
      <c r="I23" s="22"/>
      <c r="J23" s="22"/>
      <c r="K23" s="22"/>
      <c r="L23" s="22"/>
      <c r="M23" s="22"/>
      <c r="N23" s="22"/>
      <c r="O23" s="22"/>
      <c r="P23" s="22"/>
      <c r="Q23" s="22"/>
      <c r="R23" s="22"/>
      <c r="S23" s="22"/>
      <c r="T23" s="22"/>
    </row>
    <row r="24" spans="1:20" ht="12.75" customHeight="1" outlineLevel="1" thickTop="1" x14ac:dyDescent="0.25">
      <c r="A24" s="21"/>
      <c r="B24" s="21"/>
      <c r="C24" s="21"/>
      <c r="D24" s="22"/>
      <c r="E24" s="64"/>
      <c r="F24" s="64"/>
      <c r="G24" s="64"/>
      <c r="H24" s="22"/>
      <c r="I24" s="22"/>
      <c r="J24" s="22"/>
      <c r="K24" s="22"/>
      <c r="L24" s="22"/>
      <c r="M24" s="22"/>
      <c r="N24" s="22"/>
      <c r="O24" s="22"/>
      <c r="P24" s="22"/>
      <c r="Q24" s="22"/>
      <c r="R24" s="22"/>
      <c r="S24" s="22"/>
      <c r="T24" s="22"/>
    </row>
    <row r="25" spans="1:20" ht="12.75" customHeight="1" outlineLevel="1" x14ac:dyDescent="0.25">
      <c r="A25" s="21"/>
      <c r="B25" s="21" t="s">
        <v>40</v>
      </c>
      <c r="C25" s="21"/>
      <c r="D25" s="22"/>
      <c r="E25" s="225">
        <f>IF(E7&gt;0,E22/F9,0)</f>
        <v>0</v>
      </c>
      <c r="F25" s="64"/>
      <c r="G25" s="64"/>
      <c r="H25" s="29"/>
      <c r="I25" s="29"/>
      <c r="J25" s="29"/>
      <c r="K25" s="29"/>
      <c r="L25" s="29"/>
      <c r="M25" s="29"/>
      <c r="N25" s="29"/>
      <c r="O25" s="29"/>
      <c r="P25" s="29"/>
      <c r="Q25" s="29"/>
      <c r="R25" s="29"/>
      <c r="S25" s="29"/>
      <c r="T25" s="68"/>
    </row>
    <row r="26" spans="1:20" ht="12.75" customHeight="1" outlineLevel="1" x14ac:dyDescent="0.25">
      <c r="A26" s="21"/>
      <c r="B26" s="21" t="s">
        <v>41</v>
      </c>
      <c r="C26" s="21"/>
      <c r="D26" s="22"/>
      <c r="E26" s="73">
        <f>IF(E7&gt;0,E25/E7,0)</f>
        <v>0</v>
      </c>
      <c r="F26" s="65"/>
      <c r="G26" s="65"/>
      <c r="H26" s="29"/>
      <c r="I26" s="29"/>
      <c r="J26" s="29"/>
      <c r="K26" s="29"/>
      <c r="L26" s="29"/>
      <c r="M26" s="29"/>
      <c r="N26" s="29"/>
      <c r="O26" s="29"/>
      <c r="P26" s="29"/>
      <c r="Q26" s="29"/>
      <c r="R26" s="29"/>
      <c r="S26" s="29"/>
      <c r="T26" s="68"/>
    </row>
    <row r="27" spans="1:20" ht="12.75" customHeight="1" x14ac:dyDescent="0.25">
      <c r="A27" s="22"/>
      <c r="B27" s="21"/>
      <c r="C27" s="21"/>
      <c r="D27" s="22"/>
      <c r="E27" s="64"/>
      <c r="F27" s="65"/>
      <c r="G27" s="65"/>
      <c r="H27" s="29"/>
      <c r="I27" s="29"/>
      <c r="J27" s="29"/>
      <c r="K27" s="29"/>
      <c r="L27" s="29"/>
      <c r="M27" s="29"/>
      <c r="N27" s="29"/>
      <c r="O27" s="29"/>
      <c r="P27" s="29"/>
      <c r="Q27" s="29"/>
      <c r="R27" s="29"/>
      <c r="S27" s="29"/>
      <c r="T27" s="68"/>
    </row>
    <row r="28" spans="1:20" ht="12.75" customHeight="1" outlineLevel="1" x14ac:dyDescent="0.25">
      <c r="A28" s="319" t="s">
        <v>356</v>
      </c>
      <c r="B28" s="319"/>
      <c r="C28" s="319"/>
      <c r="D28" s="319"/>
      <c r="E28" s="319"/>
      <c r="F28" s="319"/>
      <c r="G28" s="64"/>
      <c r="H28" s="22"/>
      <c r="I28" s="22"/>
      <c r="J28" s="22"/>
      <c r="K28" s="22"/>
      <c r="L28" s="22"/>
      <c r="M28" s="22"/>
      <c r="N28" s="22"/>
      <c r="O28" s="22"/>
      <c r="P28" s="22"/>
      <c r="Q28" s="22"/>
      <c r="R28" s="22"/>
      <c r="S28" s="22"/>
      <c r="T28" s="22"/>
    </row>
    <row r="29" spans="1:20" ht="12.75" customHeight="1" outlineLevel="1" x14ac:dyDescent="0.25">
      <c r="A29" s="21"/>
      <c r="B29" s="21" t="s">
        <v>35</v>
      </c>
      <c r="C29" s="21"/>
      <c r="D29" s="22"/>
      <c r="E29" s="118"/>
      <c r="F29" s="65">
        <v>1</v>
      </c>
      <c r="G29" s="65"/>
      <c r="H29" s="22"/>
      <c r="I29" s="22"/>
      <c r="J29" s="22"/>
      <c r="K29" s="22"/>
      <c r="L29" s="22"/>
      <c r="M29" s="22"/>
      <c r="N29" s="22"/>
      <c r="O29" s="22"/>
      <c r="P29" s="22"/>
      <c r="Q29" s="22"/>
      <c r="R29" s="22"/>
      <c r="S29" s="22"/>
      <c r="T29" s="22"/>
    </row>
    <row r="30" spans="1:20" ht="12.75" customHeight="1" outlineLevel="1" x14ac:dyDescent="0.25">
      <c r="A30" s="21"/>
      <c r="B30" s="21" t="s">
        <v>36</v>
      </c>
      <c r="C30" s="21"/>
      <c r="D30" s="22"/>
      <c r="E30" s="117"/>
      <c r="F30" s="66">
        <f>IF(E29&gt;0,E30/E29,0)</f>
        <v>0</v>
      </c>
      <c r="G30" s="65"/>
      <c r="H30" s="22"/>
      <c r="I30" s="22"/>
      <c r="J30" s="22"/>
      <c r="K30" s="22"/>
      <c r="L30" s="22"/>
      <c r="M30" s="22"/>
      <c r="N30" s="22"/>
      <c r="O30" s="22"/>
      <c r="P30" s="22"/>
      <c r="Q30" s="22"/>
      <c r="R30" s="22"/>
      <c r="S30" s="22"/>
      <c r="T30" s="22"/>
    </row>
    <row r="31" spans="1:20" ht="12.75" customHeight="1" outlineLevel="1" x14ac:dyDescent="0.25">
      <c r="A31" s="21"/>
      <c r="B31" s="21" t="s">
        <v>49</v>
      </c>
      <c r="C31" s="21"/>
      <c r="D31" s="22"/>
      <c r="E31" s="67">
        <f>E29-E30</f>
        <v>0</v>
      </c>
      <c r="F31" s="65">
        <f>IF(E29&gt;0,E31/E29,0)</f>
        <v>0</v>
      </c>
      <c r="G31" s="65"/>
      <c r="H31" s="22"/>
      <c r="I31" s="22"/>
      <c r="J31" s="22"/>
      <c r="K31" s="22"/>
      <c r="L31" s="22"/>
      <c r="M31" s="22"/>
      <c r="N31" s="22"/>
      <c r="O31" s="22"/>
      <c r="P31" s="22"/>
      <c r="Q31" s="22"/>
      <c r="R31" s="22"/>
      <c r="S31" s="22"/>
      <c r="T31" s="22"/>
    </row>
    <row r="32" spans="1:20" ht="12.75" customHeight="1" outlineLevel="1" x14ac:dyDescent="0.25">
      <c r="A32" s="21"/>
      <c r="B32" s="21" t="s">
        <v>42</v>
      </c>
      <c r="C32" s="21"/>
      <c r="D32" s="22"/>
      <c r="E32" s="64"/>
      <c r="F32" s="64"/>
      <c r="G32" s="64"/>
      <c r="H32" s="22"/>
      <c r="I32" s="22"/>
      <c r="J32" s="22"/>
      <c r="K32" s="22"/>
      <c r="L32" s="22"/>
      <c r="M32" s="22"/>
      <c r="N32" s="22"/>
      <c r="O32" s="22"/>
      <c r="P32" s="22"/>
      <c r="Q32" s="22"/>
      <c r="R32" s="22"/>
      <c r="S32" s="22"/>
      <c r="T32" s="22"/>
    </row>
    <row r="33" spans="1:20" ht="12.75" customHeight="1" outlineLevel="1" thickBot="1" x14ac:dyDescent="0.3">
      <c r="A33" s="21"/>
      <c r="B33" s="21"/>
      <c r="C33" s="21" t="s">
        <v>47</v>
      </c>
      <c r="D33" s="22"/>
      <c r="E33" s="64"/>
      <c r="F33" s="64"/>
      <c r="G33" s="64"/>
      <c r="H33" s="82">
        <f>IF(H34=0,0,H34/$T$34)</f>
        <v>0</v>
      </c>
      <c r="I33" s="82">
        <f t="shared" ref="I33:S33" si="7">IF(I34=0,0,I34/$T$34)</f>
        <v>0</v>
      </c>
      <c r="J33" s="82">
        <f t="shared" si="7"/>
        <v>0</v>
      </c>
      <c r="K33" s="82">
        <f t="shared" si="7"/>
        <v>0</v>
      </c>
      <c r="L33" s="82">
        <f t="shared" si="7"/>
        <v>0</v>
      </c>
      <c r="M33" s="82">
        <f t="shared" si="7"/>
        <v>0</v>
      </c>
      <c r="N33" s="82">
        <f t="shared" si="7"/>
        <v>0</v>
      </c>
      <c r="O33" s="82">
        <f t="shared" si="7"/>
        <v>0</v>
      </c>
      <c r="P33" s="82">
        <f t="shared" si="7"/>
        <v>0</v>
      </c>
      <c r="Q33" s="82">
        <f t="shared" si="7"/>
        <v>0</v>
      </c>
      <c r="R33" s="82">
        <f t="shared" si="7"/>
        <v>0</v>
      </c>
      <c r="S33" s="82">
        <f t="shared" si="7"/>
        <v>0</v>
      </c>
      <c r="T33" s="83">
        <f t="shared" ref="T33:T38" si="8">SUM(H33:S33)</f>
        <v>0</v>
      </c>
    </row>
    <row r="34" spans="1:20" ht="12.75" customHeight="1" outlineLevel="1" x14ac:dyDescent="0.25">
      <c r="A34" s="21"/>
      <c r="B34" s="21"/>
      <c r="C34" s="21" t="s">
        <v>43</v>
      </c>
      <c r="D34" s="22"/>
      <c r="E34" s="64"/>
      <c r="F34" s="64"/>
      <c r="G34" s="64"/>
      <c r="H34" s="277"/>
      <c r="I34" s="277"/>
      <c r="J34" s="277"/>
      <c r="K34" s="277"/>
      <c r="L34" s="277"/>
      <c r="M34" s="277"/>
      <c r="N34" s="277"/>
      <c r="O34" s="277"/>
      <c r="P34" s="277"/>
      <c r="Q34" s="277"/>
      <c r="R34" s="277"/>
      <c r="S34" s="277"/>
      <c r="T34" s="68">
        <f t="shared" si="8"/>
        <v>0</v>
      </c>
    </row>
    <row r="35" spans="1:20" ht="12.75" customHeight="1" outlineLevel="1" x14ac:dyDescent="0.25">
      <c r="A35" s="21"/>
      <c r="B35" s="21"/>
      <c r="C35" s="21" t="s">
        <v>196</v>
      </c>
      <c r="D35" s="22"/>
      <c r="E35" s="116">
        <v>0.08</v>
      </c>
      <c r="F35" s="69"/>
      <c r="G35" s="65"/>
      <c r="H35" s="278">
        <f>(1+$E$35)*H34</f>
        <v>0</v>
      </c>
      <c r="I35" s="278">
        <f t="shared" ref="I35:S35" si="9">IF($E$13=0,I34,(1+$E$35)*I34)</f>
        <v>0</v>
      </c>
      <c r="J35" s="278">
        <f t="shared" si="9"/>
        <v>0</v>
      </c>
      <c r="K35" s="278">
        <f t="shared" si="9"/>
        <v>0</v>
      </c>
      <c r="L35" s="278">
        <f t="shared" si="9"/>
        <v>0</v>
      </c>
      <c r="M35" s="278">
        <f t="shared" si="9"/>
        <v>0</v>
      </c>
      <c r="N35" s="278">
        <f t="shared" si="9"/>
        <v>0</v>
      </c>
      <c r="O35" s="278">
        <f t="shared" si="9"/>
        <v>0</v>
      </c>
      <c r="P35" s="278">
        <f t="shared" si="9"/>
        <v>0</v>
      </c>
      <c r="Q35" s="278">
        <f t="shared" si="9"/>
        <v>0</v>
      </c>
      <c r="R35" s="278">
        <f t="shared" si="9"/>
        <v>0</v>
      </c>
      <c r="S35" s="278">
        <f t="shared" si="9"/>
        <v>0</v>
      </c>
      <c r="T35" s="68">
        <f t="shared" si="8"/>
        <v>0</v>
      </c>
    </row>
    <row r="36" spans="1:20" ht="12.75" customHeight="1" outlineLevel="1" x14ac:dyDescent="0.25">
      <c r="A36" s="22"/>
      <c r="B36" s="21"/>
      <c r="C36" s="21" t="s">
        <v>104</v>
      </c>
      <c r="D36" s="22"/>
      <c r="E36" s="116">
        <v>0.06</v>
      </c>
      <c r="F36" s="64"/>
      <c r="G36" s="65"/>
      <c r="H36" s="278">
        <f>(1+$E$36)*H35</f>
        <v>0</v>
      </c>
      <c r="I36" s="278">
        <f t="shared" ref="I36:S36" si="10">(1+$E$36)*I35</f>
        <v>0</v>
      </c>
      <c r="J36" s="278">
        <f t="shared" si="10"/>
        <v>0</v>
      </c>
      <c r="K36" s="278">
        <f t="shared" si="10"/>
        <v>0</v>
      </c>
      <c r="L36" s="278">
        <f t="shared" si="10"/>
        <v>0</v>
      </c>
      <c r="M36" s="278">
        <f t="shared" si="10"/>
        <v>0</v>
      </c>
      <c r="N36" s="278">
        <f t="shared" si="10"/>
        <v>0</v>
      </c>
      <c r="O36" s="278">
        <f t="shared" si="10"/>
        <v>0</v>
      </c>
      <c r="P36" s="278">
        <f t="shared" si="10"/>
        <v>0</v>
      </c>
      <c r="Q36" s="278">
        <f t="shared" si="10"/>
        <v>0</v>
      </c>
      <c r="R36" s="278">
        <f t="shared" si="10"/>
        <v>0</v>
      </c>
      <c r="S36" s="278">
        <f t="shared" si="10"/>
        <v>0</v>
      </c>
      <c r="T36" s="68">
        <f t="shared" si="8"/>
        <v>0</v>
      </c>
    </row>
    <row r="37" spans="1:20" ht="12.75" customHeight="1" outlineLevel="1" x14ac:dyDescent="0.25">
      <c r="A37" s="22"/>
      <c r="B37" s="21"/>
      <c r="C37" s="1" t="s">
        <v>279</v>
      </c>
      <c r="D37" s="22"/>
      <c r="E37" s="116">
        <v>0.04</v>
      </c>
      <c r="F37" s="64"/>
      <c r="G37" s="65"/>
      <c r="H37" s="278">
        <f>(1+$E$37)*H36</f>
        <v>0</v>
      </c>
      <c r="I37" s="278">
        <f t="shared" ref="I37:S37" si="11">(1+$E$37)*I36</f>
        <v>0</v>
      </c>
      <c r="J37" s="278">
        <f t="shared" si="11"/>
        <v>0</v>
      </c>
      <c r="K37" s="278">
        <f t="shared" si="11"/>
        <v>0</v>
      </c>
      <c r="L37" s="278">
        <f t="shared" si="11"/>
        <v>0</v>
      </c>
      <c r="M37" s="278">
        <f t="shared" si="11"/>
        <v>0</v>
      </c>
      <c r="N37" s="278">
        <f t="shared" si="11"/>
        <v>0</v>
      </c>
      <c r="O37" s="278">
        <f t="shared" si="11"/>
        <v>0</v>
      </c>
      <c r="P37" s="278">
        <f t="shared" si="11"/>
        <v>0</v>
      </c>
      <c r="Q37" s="278">
        <f t="shared" si="11"/>
        <v>0</v>
      </c>
      <c r="R37" s="278">
        <f t="shared" si="11"/>
        <v>0</v>
      </c>
      <c r="S37" s="278">
        <f t="shared" si="11"/>
        <v>0</v>
      </c>
      <c r="T37" s="68">
        <f t="shared" si="8"/>
        <v>0</v>
      </c>
    </row>
    <row r="38" spans="1:20" ht="12.75" customHeight="1" outlineLevel="1" x14ac:dyDescent="0.25">
      <c r="A38" s="22"/>
      <c r="B38" s="21"/>
      <c r="C38" s="1" t="s">
        <v>280</v>
      </c>
      <c r="D38" s="22"/>
      <c r="E38" s="116">
        <v>0.02</v>
      </c>
      <c r="F38" s="64"/>
      <c r="G38" s="65"/>
      <c r="H38" s="278">
        <f>(1+$E$38)*H37</f>
        <v>0</v>
      </c>
      <c r="I38" s="278">
        <f t="shared" ref="I38:S38" si="12">(1+$E$38)*I37</f>
        <v>0</v>
      </c>
      <c r="J38" s="278">
        <f t="shared" si="12"/>
        <v>0</v>
      </c>
      <c r="K38" s="278">
        <f t="shared" si="12"/>
        <v>0</v>
      </c>
      <c r="L38" s="278">
        <f t="shared" si="12"/>
        <v>0</v>
      </c>
      <c r="M38" s="278">
        <f t="shared" si="12"/>
        <v>0</v>
      </c>
      <c r="N38" s="278">
        <f t="shared" si="12"/>
        <v>0</v>
      </c>
      <c r="O38" s="278">
        <f t="shared" si="12"/>
        <v>0</v>
      </c>
      <c r="P38" s="278">
        <f t="shared" si="12"/>
        <v>0</v>
      </c>
      <c r="Q38" s="278">
        <f t="shared" si="12"/>
        <v>0</v>
      </c>
      <c r="R38" s="278">
        <f t="shared" si="12"/>
        <v>0</v>
      </c>
      <c r="S38" s="278">
        <f t="shared" si="12"/>
        <v>0</v>
      </c>
      <c r="T38" s="68">
        <f t="shared" si="8"/>
        <v>0</v>
      </c>
    </row>
    <row r="39" spans="1:20" ht="12.75" customHeight="1" outlineLevel="2" x14ac:dyDescent="0.25">
      <c r="A39" s="22"/>
      <c r="B39" s="21" t="s">
        <v>273</v>
      </c>
      <c r="C39" s="21"/>
      <c r="D39" s="22"/>
      <c r="E39" s="228">
        <f>IF(T34=0,0,'7. Income Statement (1)'!Q12/'7. Income Statement (1)'!Q13)</f>
        <v>0</v>
      </c>
      <c r="F39" s="64"/>
      <c r="G39" s="65"/>
      <c r="H39" s="70"/>
      <c r="I39" s="70"/>
      <c r="J39" s="70"/>
      <c r="K39" s="70"/>
      <c r="L39" s="70"/>
      <c r="M39" s="70"/>
      <c r="N39" s="70"/>
      <c r="O39" s="70"/>
      <c r="P39" s="70"/>
      <c r="Q39" s="70"/>
      <c r="R39" s="70"/>
      <c r="S39" s="70"/>
      <c r="T39" s="68"/>
    </row>
    <row r="40" spans="1:20" ht="12.75" customHeight="1" outlineLevel="2" x14ac:dyDescent="0.25">
      <c r="A40" s="22"/>
      <c r="B40" s="21"/>
      <c r="C40" s="21"/>
      <c r="D40" s="22"/>
      <c r="E40" s="64"/>
      <c r="F40" s="64"/>
      <c r="G40" s="64"/>
      <c r="H40" s="22"/>
      <c r="I40" s="22"/>
      <c r="J40" s="22"/>
      <c r="K40" s="22"/>
      <c r="L40" s="22"/>
      <c r="M40" s="22"/>
      <c r="N40" s="22"/>
      <c r="O40" s="22"/>
      <c r="P40" s="22"/>
      <c r="Q40" s="22"/>
      <c r="R40" s="22"/>
      <c r="S40" s="22"/>
      <c r="T40" s="22"/>
    </row>
    <row r="41" spans="1:20" ht="12.75" customHeight="1" outlineLevel="2" x14ac:dyDescent="0.25">
      <c r="A41" s="22"/>
      <c r="B41" s="21" t="s">
        <v>46</v>
      </c>
      <c r="C41" s="21"/>
      <c r="D41" s="22"/>
      <c r="E41" s="71">
        <f>T34*E29</f>
        <v>0</v>
      </c>
      <c r="F41" s="65"/>
      <c r="G41" s="64"/>
      <c r="H41" s="22"/>
      <c r="I41" s="22"/>
      <c r="J41" s="22"/>
      <c r="K41" s="22"/>
      <c r="L41" s="22"/>
      <c r="M41" s="22"/>
      <c r="N41" s="22"/>
      <c r="O41" s="22"/>
      <c r="P41" s="22"/>
      <c r="Q41" s="22"/>
      <c r="R41" s="22"/>
      <c r="S41" s="22"/>
      <c r="T41" s="22"/>
    </row>
    <row r="42" spans="1:20" ht="12.75" customHeight="1" outlineLevel="2" x14ac:dyDescent="0.25">
      <c r="A42" s="22"/>
      <c r="B42" s="21" t="s">
        <v>37</v>
      </c>
      <c r="C42" s="21"/>
      <c r="D42" s="22"/>
      <c r="E42" s="72">
        <f>E30*T34</f>
        <v>0</v>
      </c>
      <c r="F42" s="65"/>
      <c r="G42" s="64"/>
      <c r="H42" s="22"/>
      <c r="I42" s="22"/>
      <c r="J42" s="22"/>
      <c r="K42" s="22"/>
      <c r="L42" s="22"/>
      <c r="M42" s="22"/>
      <c r="N42" s="22"/>
      <c r="O42" s="22"/>
      <c r="P42" s="22"/>
      <c r="Q42" s="22"/>
      <c r="R42" s="22"/>
      <c r="S42" s="22"/>
      <c r="T42" s="22"/>
    </row>
    <row r="43" spans="1:20" ht="12.75" customHeight="1" outlineLevel="2" x14ac:dyDescent="0.25">
      <c r="A43" s="21"/>
      <c r="B43" s="21" t="s">
        <v>38</v>
      </c>
      <c r="C43" s="21"/>
      <c r="D43" s="22"/>
      <c r="E43" s="73">
        <f>E41-E42</f>
        <v>0</v>
      </c>
      <c r="F43" s="65"/>
      <c r="G43" s="64"/>
      <c r="H43" s="22"/>
      <c r="I43" s="22"/>
      <c r="J43" s="22"/>
      <c r="K43" s="22"/>
      <c r="L43" s="22"/>
      <c r="M43" s="22"/>
      <c r="N43" s="22"/>
      <c r="O43" s="22"/>
      <c r="P43" s="22"/>
      <c r="Q43" s="22"/>
      <c r="R43" s="22"/>
      <c r="S43" s="22"/>
      <c r="T43" s="22"/>
    </row>
    <row r="44" spans="1:20" ht="12.75" customHeight="1" outlineLevel="2" x14ac:dyDescent="0.25">
      <c r="A44" s="21"/>
      <c r="B44" s="21" t="s">
        <v>274</v>
      </c>
      <c r="C44" s="21"/>
      <c r="D44" s="22"/>
      <c r="E44" s="73">
        <f>E39*('3. Fixed Operating Expenses'!I42+'2. Salaries and Wages'!N38)</f>
        <v>0</v>
      </c>
      <c r="F44" s="65"/>
      <c r="G44" s="65"/>
      <c r="H44" s="22"/>
      <c r="I44" s="22"/>
      <c r="J44" s="22"/>
      <c r="K44" s="22"/>
      <c r="L44" s="22"/>
      <c r="M44" s="22"/>
      <c r="N44" s="22"/>
      <c r="O44" s="22"/>
      <c r="P44" s="22"/>
      <c r="Q44" s="22"/>
      <c r="R44" s="22"/>
      <c r="S44" s="22"/>
      <c r="T44" s="22"/>
    </row>
    <row r="45" spans="1:20" ht="12.75" customHeight="1" outlineLevel="2" thickBot="1" x14ac:dyDescent="0.3">
      <c r="A45" s="21"/>
      <c r="B45" s="21" t="s">
        <v>39</v>
      </c>
      <c r="C45" s="21"/>
      <c r="D45" s="22"/>
      <c r="E45" s="74">
        <f>E43-E44</f>
        <v>0</v>
      </c>
      <c r="F45" s="65">
        <f>IF(E41&gt;0,E45/E41,0)</f>
        <v>0</v>
      </c>
      <c r="G45" s="65"/>
      <c r="H45" s="22"/>
      <c r="I45" s="22"/>
      <c r="J45" s="22"/>
      <c r="K45" s="22"/>
      <c r="L45" s="22"/>
      <c r="M45" s="22"/>
      <c r="N45" s="22"/>
      <c r="O45" s="22"/>
      <c r="P45" s="22"/>
      <c r="Q45" s="22"/>
      <c r="R45" s="22"/>
      <c r="S45" s="22"/>
      <c r="T45" s="22"/>
    </row>
    <row r="46" spans="1:20" ht="12.75" customHeight="1" outlineLevel="2" thickTop="1" x14ac:dyDescent="0.25">
      <c r="A46" s="21"/>
      <c r="B46" s="21"/>
      <c r="C46" s="21"/>
      <c r="D46" s="22"/>
      <c r="E46" s="64"/>
      <c r="F46" s="64"/>
      <c r="G46" s="64"/>
      <c r="H46" s="22"/>
      <c r="I46" s="22"/>
      <c r="J46" s="22"/>
      <c r="K46" s="22"/>
      <c r="L46" s="22"/>
      <c r="M46" s="22"/>
      <c r="N46" s="22"/>
      <c r="O46" s="22"/>
      <c r="P46" s="22"/>
      <c r="Q46" s="22"/>
      <c r="R46" s="22"/>
      <c r="S46" s="22"/>
      <c r="T46" s="22"/>
    </row>
    <row r="47" spans="1:20" ht="12.75" customHeight="1" outlineLevel="2" x14ac:dyDescent="0.25">
      <c r="A47" s="21"/>
      <c r="B47" s="21" t="s">
        <v>40</v>
      </c>
      <c r="C47" s="21"/>
      <c r="D47" s="22"/>
      <c r="E47" s="225">
        <f>IF(E29&gt;0,E44/F31,0)</f>
        <v>0</v>
      </c>
      <c r="F47" s="64"/>
      <c r="G47" s="64"/>
      <c r="H47" s="29"/>
      <c r="I47" s="29"/>
      <c r="J47" s="29"/>
      <c r="K47" s="29"/>
      <c r="L47" s="29"/>
      <c r="M47" s="29"/>
      <c r="N47" s="29"/>
      <c r="O47" s="29"/>
      <c r="P47" s="29"/>
      <c r="Q47" s="29"/>
      <c r="R47" s="29"/>
      <c r="S47" s="29"/>
      <c r="T47" s="68"/>
    </row>
    <row r="48" spans="1:20" ht="12.75" customHeight="1" outlineLevel="2" x14ac:dyDescent="0.25">
      <c r="A48" s="21"/>
      <c r="B48" s="21" t="s">
        <v>41</v>
      </c>
      <c r="C48" s="21"/>
      <c r="D48" s="22"/>
      <c r="E48" s="73">
        <f>IF(E29&gt;0,E47/E29,0)</f>
        <v>0</v>
      </c>
      <c r="F48" s="65"/>
      <c r="G48" s="65"/>
      <c r="H48" s="29"/>
      <c r="I48" s="29"/>
      <c r="J48" s="29"/>
      <c r="K48" s="29"/>
      <c r="L48" s="29"/>
      <c r="M48" s="29"/>
      <c r="N48" s="29"/>
      <c r="O48" s="29"/>
      <c r="P48" s="29"/>
      <c r="Q48" s="29"/>
      <c r="R48" s="29"/>
      <c r="S48" s="29"/>
      <c r="T48" s="68"/>
    </row>
    <row r="49" spans="1:20" ht="12.75" customHeight="1" x14ac:dyDescent="0.25">
      <c r="A49" s="75"/>
      <c r="B49" s="75"/>
      <c r="C49" s="75"/>
      <c r="D49" s="76"/>
      <c r="E49" s="77"/>
      <c r="F49" s="78"/>
      <c r="G49" s="78"/>
      <c r="H49" s="79"/>
      <c r="I49" s="79"/>
      <c r="J49" s="79"/>
      <c r="K49" s="79"/>
      <c r="L49" s="79"/>
      <c r="M49" s="79"/>
      <c r="N49" s="79"/>
      <c r="O49" s="79"/>
      <c r="P49" s="79"/>
      <c r="Q49" s="79"/>
      <c r="R49" s="79"/>
      <c r="S49" s="79"/>
      <c r="T49" s="80"/>
    </row>
    <row r="50" spans="1:20" ht="12.75" customHeight="1" x14ac:dyDescent="0.25">
      <c r="A50" s="75"/>
      <c r="B50" s="206" t="s">
        <v>275</v>
      </c>
      <c r="C50" s="207"/>
      <c r="D50" s="208"/>
      <c r="E50" s="209"/>
      <c r="F50" s="210"/>
      <c r="G50" s="210"/>
      <c r="H50" s="211"/>
      <c r="I50" s="211"/>
      <c r="J50" s="211"/>
      <c r="K50" s="211"/>
      <c r="L50" s="211"/>
      <c r="M50" s="211"/>
      <c r="N50" s="211"/>
      <c r="O50" s="211"/>
      <c r="P50" s="211"/>
      <c r="Q50" s="211"/>
      <c r="R50" s="79"/>
      <c r="S50" s="79"/>
      <c r="T50" s="80"/>
    </row>
    <row r="51" spans="1:20" ht="12.75" customHeight="1" x14ac:dyDescent="0.25">
      <c r="A51" s="7"/>
      <c r="B51" s="212" t="s">
        <v>292</v>
      </c>
      <c r="C51" s="213"/>
      <c r="D51" s="214"/>
      <c r="E51" s="215"/>
      <c r="F51" s="216"/>
      <c r="G51" s="216"/>
      <c r="H51" s="217"/>
      <c r="I51" s="218"/>
      <c r="J51" s="218"/>
      <c r="K51" s="219"/>
      <c r="L51" s="219" t="s">
        <v>291</v>
      </c>
      <c r="M51" s="220">
        <f>E17+E39+'4. Projected Sales Forecast'!E17+'4. Projected Sales Forecast'!E39+'5a. Projected Sales Forecast'!E17+'5a. Projected Sales Forecast'!E39</f>
        <v>0</v>
      </c>
      <c r="N51" s="217"/>
      <c r="O51" s="217"/>
      <c r="P51" s="217"/>
      <c r="Q51" s="217"/>
      <c r="R51" s="8"/>
      <c r="S51" s="8"/>
      <c r="T51" s="9"/>
    </row>
    <row r="52" spans="1:20" ht="12.75" customHeight="1" x14ac:dyDescent="0.25">
      <c r="A52" s="7"/>
      <c r="B52" s="229" t="s">
        <v>320</v>
      </c>
      <c r="C52" s="217"/>
      <c r="D52" s="217"/>
      <c r="E52" s="217"/>
      <c r="F52" s="217"/>
      <c r="G52" s="217"/>
      <c r="H52" s="217"/>
      <c r="I52" s="217"/>
      <c r="J52" s="217"/>
      <c r="K52" s="217"/>
      <c r="L52" s="217"/>
      <c r="M52" s="217"/>
      <c r="N52" s="217"/>
      <c r="O52" s="217"/>
      <c r="P52" s="217"/>
      <c r="Q52" s="214"/>
      <c r="R52" s="7"/>
      <c r="S52" s="7"/>
      <c r="T52" s="7"/>
    </row>
    <row r="53" spans="1:20" ht="12.75" customHeight="1" x14ac:dyDescent="0.2">
      <c r="A53" s="7"/>
      <c r="B53" s="213"/>
      <c r="C53" s="213"/>
      <c r="D53" s="214"/>
      <c r="E53" s="260"/>
      <c r="F53" s="215"/>
      <c r="G53" s="215"/>
      <c r="H53" s="214"/>
      <c r="I53" s="214"/>
      <c r="J53" s="214"/>
      <c r="K53" s="214"/>
      <c r="L53" s="214"/>
      <c r="M53" s="214"/>
      <c r="N53" s="214"/>
      <c r="O53" s="214"/>
      <c r="P53" s="214"/>
      <c r="Q53" s="214"/>
      <c r="R53" s="7"/>
      <c r="S53" s="7"/>
      <c r="T53" s="7"/>
    </row>
    <row r="54" spans="1:20" ht="12.75" customHeight="1" x14ac:dyDescent="0.25">
      <c r="A54" s="7"/>
      <c r="B54" s="229" t="s">
        <v>342</v>
      </c>
      <c r="C54" s="213"/>
      <c r="D54" s="214"/>
      <c r="E54" s="261"/>
      <c r="F54" s="215"/>
      <c r="G54" s="215"/>
      <c r="H54" s="214"/>
      <c r="I54" s="214"/>
      <c r="J54" s="214"/>
      <c r="K54" s="214"/>
      <c r="L54" s="214"/>
      <c r="M54" s="214"/>
      <c r="N54" s="214"/>
      <c r="O54" s="214"/>
      <c r="P54" s="214"/>
      <c r="Q54" s="214"/>
      <c r="R54" s="7"/>
      <c r="S54" s="7"/>
      <c r="T54" s="7"/>
    </row>
  </sheetData>
  <sheetProtection sheet="1" objects="1" scenarios="1"/>
  <mergeCells count="2">
    <mergeCell ref="A6:F6"/>
    <mergeCell ref="A28:F28"/>
  </mergeCells>
  <phoneticPr fontId="4" type="noConversion"/>
  <pageMargins left="0.75" right="0.75" top="1" bottom="1" header="0.5" footer="0.5"/>
  <pageSetup scale="72" orientation="landscape" blackAndWhite="1" horizontalDpi="300" verticalDpi="300"/>
  <headerFooter>
    <oddHeader>&amp;R&amp;K000000&amp;A_x000D_&amp;D_x000D_&amp;T</oddHeader>
    <oddFooter>&amp;L&amp;F&amp;RPage &amp;P of &amp;N</oddFooter>
  </headerFooter>
  <colBreaks count="1" manualBreakCount="1">
    <brk id="20" max="1048575" man="1"/>
  </col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R70"/>
  <sheetViews>
    <sheetView showGridLines="0" zoomScale="125" zoomScaleNormal="125" zoomScalePageLayoutView="125" workbookViewId="0">
      <selection activeCell="K27" sqref="K27"/>
    </sheetView>
  </sheetViews>
  <sheetFormatPr defaultColWidth="8.875" defaultRowHeight="12" x14ac:dyDescent="0.25"/>
  <cols>
    <col min="1" max="4" width="3" style="1" customWidth="1"/>
    <col min="5" max="5" width="20.75" customWidth="1"/>
    <col min="6" max="6" width="5.75" customWidth="1"/>
    <col min="7" max="7" width="18.75" customWidth="1"/>
    <col min="8" max="8" width="8.75" style="14" customWidth="1"/>
    <col min="9" max="11" width="18.75" customWidth="1"/>
    <col min="12" max="12" width="5.75" customWidth="1"/>
  </cols>
  <sheetData>
    <row r="1" spans="1:18" ht="15.6" x14ac:dyDescent="0.3">
      <c r="A1" s="5" t="str">
        <f>'1. Required Start-Up Funds'!A1</f>
        <v>SCORE Financial Template</v>
      </c>
      <c r="Q1" s="10"/>
    </row>
    <row r="2" spans="1:18" ht="15.6" x14ac:dyDescent="0.3">
      <c r="A2" s="5" t="s">
        <v>158</v>
      </c>
    </row>
    <row r="3" spans="1:18" ht="12.75" customHeight="1" x14ac:dyDescent="0.25">
      <c r="E3" s="1"/>
      <c r="F3" s="36"/>
      <c r="G3" s="36"/>
      <c r="H3" s="41"/>
      <c r="I3" s="36"/>
      <c r="J3" s="36"/>
      <c r="K3" s="36"/>
      <c r="L3" s="36"/>
      <c r="M3" s="36"/>
      <c r="N3" s="36"/>
      <c r="O3" s="36"/>
      <c r="P3" s="36"/>
      <c r="Q3" s="36"/>
    </row>
    <row r="4" spans="1:18" ht="12.75" customHeight="1" x14ac:dyDescent="0.25">
      <c r="E4" s="36"/>
      <c r="F4" s="36"/>
      <c r="G4" s="36"/>
      <c r="H4" s="41"/>
      <c r="I4" s="36"/>
      <c r="J4" s="36"/>
      <c r="K4" s="36"/>
      <c r="L4" s="36"/>
      <c r="M4" s="36"/>
      <c r="N4" s="36"/>
      <c r="O4" s="36"/>
      <c r="P4" s="36"/>
      <c r="Q4" s="36"/>
    </row>
    <row r="5" spans="1:18" ht="12.75" customHeight="1" x14ac:dyDescent="0.25">
      <c r="E5" s="36"/>
      <c r="F5" s="36"/>
      <c r="G5" s="36"/>
      <c r="H5" s="41"/>
      <c r="I5" s="36"/>
      <c r="J5" s="36"/>
      <c r="K5" s="36"/>
      <c r="L5" s="36"/>
      <c r="M5" s="36"/>
      <c r="N5" s="36"/>
      <c r="O5" s="36"/>
      <c r="P5" s="36"/>
      <c r="Q5" s="36"/>
    </row>
    <row r="6" spans="1:18" ht="12.75" customHeight="1" x14ac:dyDescent="0.25">
      <c r="A6" s="18" t="s">
        <v>159</v>
      </c>
      <c r="B6" s="18"/>
      <c r="C6" s="18"/>
      <c r="D6" s="18"/>
      <c r="E6" s="41"/>
      <c r="F6" s="39"/>
      <c r="G6" s="84"/>
      <c r="H6" s="39"/>
      <c r="I6" s="39"/>
      <c r="J6" s="39"/>
      <c r="K6" s="39"/>
      <c r="L6" s="41"/>
      <c r="M6" s="39"/>
      <c r="N6" s="41"/>
      <c r="O6" s="41"/>
      <c r="P6" s="41"/>
      <c r="Q6" s="41"/>
      <c r="R6" s="14"/>
    </row>
    <row r="7" spans="1:18" ht="12.75" customHeight="1" x14ac:dyDescent="0.25">
      <c r="A7" s="18"/>
      <c r="B7" s="18" t="s">
        <v>160</v>
      </c>
      <c r="C7" s="18"/>
      <c r="D7" s="18"/>
      <c r="E7" s="41"/>
      <c r="F7" s="41"/>
      <c r="G7" s="41"/>
      <c r="H7" s="41"/>
      <c r="I7" s="41"/>
      <c r="J7" s="41"/>
      <c r="K7" s="41"/>
      <c r="L7" s="41"/>
      <c r="M7" s="41"/>
      <c r="N7" s="41"/>
      <c r="O7" s="41"/>
      <c r="P7" s="41"/>
      <c r="Q7" s="41"/>
      <c r="R7" s="14"/>
    </row>
    <row r="8" spans="1:18" ht="12.75" customHeight="1" x14ac:dyDescent="0.25">
      <c r="A8" s="18"/>
      <c r="B8" s="18"/>
      <c r="C8" s="18" t="s">
        <v>161</v>
      </c>
      <c r="D8" s="18"/>
      <c r="E8" s="41"/>
      <c r="F8" s="41"/>
      <c r="G8" s="110">
        <v>1</v>
      </c>
      <c r="H8" s="41"/>
      <c r="I8" s="41"/>
      <c r="J8" s="85"/>
      <c r="K8" s="85"/>
      <c r="L8" s="41"/>
      <c r="M8" s="41"/>
      <c r="N8" s="41"/>
      <c r="O8" s="41"/>
      <c r="P8" s="41"/>
      <c r="Q8" s="41"/>
      <c r="R8" s="14"/>
    </row>
    <row r="9" spans="1:18" ht="12.75" customHeight="1" x14ac:dyDescent="0.25">
      <c r="A9" s="18"/>
      <c r="B9" s="18"/>
      <c r="C9" s="18" t="s">
        <v>162</v>
      </c>
      <c r="D9" s="18"/>
      <c r="E9" s="41"/>
      <c r="F9" s="41"/>
      <c r="G9" s="110"/>
      <c r="H9" s="41"/>
      <c r="I9" s="41"/>
      <c r="J9" s="41"/>
      <c r="K9" s="41"/>
      <c r="L9" s="41"/>
      <c r="M9" s="41"/>
      <c r="N9" s="41"/>
      <c r="O9" s="41"/>
      <c r="P9" s="41"/>
      <c r="Q9" s="41"/>
      <c r="R9" s="14"/>
    </row>
    <row r="10" spans="1:18" ht="12.75" customHeight="1" thickBot="1" x14ac:dyDescent="0.3">
      <c r="A10" s="18"/>
      <c r="B10" s="18"/>
      <c r="C10" s="18" t="s">
        <v>163</v>
      </c>
      <c r="D10" s="18"/>
      <c r="E10" s="41"/>
      <c r="F10" s="41"/>
      <c r="G10" s="111"/>
      <c r="H10" s="41"/>
      <c r="I10" s="41"/>
      <c r="J10" s="41"/>
      <c r="K10" s="41"/>
      <c r="L10" s="41"/>
      <c r="M10" s="41"/>
      <c r="N10" s="41"/>
      <c r="O10" s="41"/>
      <c r="P10" s="41"/>
      <c r="Q10" s="41"/>
      <c r="R10" s="14"/>
    </row>
    <row r="11" spans="1:18" ht="12.75" customHeight="1" thickBot="1" x14ac:dyDescent="0.3">
      <c r="A11" s="18"/>
      <c r="B11" s="18" t="s">
        <v>164</v>
      </c>
      <c r="C11" s="18"/>
      <c r="D11" s="18"/>
      <c r="E11" s="41"/>
      <c r="F11" s="41"/>
      <c r="G11" s="86">
        <f>SUM(G8:G10)</f>
        <v>1</v>
      </c>
      <c r="I11" s="280" t="str">
        <f>IF(G11=1,"","MUST EQUAL 100%")</f>
        <v/>
      </c>
      <c r="J11" s="245" t="str">
        <f>IF(G11=100%, "", "ERROR!!!")</f>
        <v/>
      </c>
      <c r="K11" s="44"/>
      <c r="L11" s="41"/>
      <c r="M11" s="41"/>
      <c r="N11" s="41"/>
      <c r="O11" s="41"/>
      <c r="P11" s="41"/>
      <c r="Q11" s="41"/>
      <c r="R11" s="14"/>
    </row>
    <row r="12" spans="1:18" ht="12.75" customHeight="1" thickTop="1" x14ac:dyDescent="0.25">
      <c r="A12" s="18"/>
      <c r="B12" s="18"/>
      <c r="C12" s="18"/>
      <c r="D12" s="18"/>
      <c r="E12" s="41"/>
      <c r="F12" s="41"/>
      <c r="G12" s="44"/>
      <c r="H12" s="44"/>
      <c r="I12" s="44"/>
      <c r="J12" s="44"/>
      <c r="K12" s="44"/>
      <c r="L12" s="41"/>
      <c r="M12" s="41"/>
      <c r="N12" s="41"/>
      <c r="O12" s="41"/>
      <c r="P12" s="41"/>
      <c r="Q12" s="41"/>
      <c r="R12" s="14"/>
    </row>
    <row r="13" spans="1:18" ht="12.75" customHeight="1" x14ac:dyDescent="0.25">
      <c r="A13" s="18" t="s">
        <v>174</v>
      </c>
      <c r="B13" s="18"/>
      <c r="C13" s="18"/>
      <c r="D13" s="18"/>
      <c r="E13" s="41"/>
      <c r="F13" s="41"/>
      <c r="G13" s="44"/>
      <c r="H13" s="44"/>
      <c r="I13" s="44"/>
      <c r="J13" s="44"/>
      <c r="K13" s="44"/>
      <c r="L13" s="41"/>
      <c r="M13" s="41"/>
      <c r="N13" s="41"/>
      <c r="O13" s="41"/>
      <c r="P13" s="41"/>
      <c r="Q13" s="41"/>
      <c r="R13" s="14"/>
    </row>
    <row r="14" spans="1:18" ht="12.75" customHeight="1" x14ac:dyDescent="0.25">
      <c r="A14" s="18"/>
      <c r="B14" s="18" t="s">
        <v>175</v>
      </c>
      <c r="C14" s="18"/>
      <c r="D14" s="18"/>
      <c r="E14" s="41"/>
      <c r="F14" s="41"/>
      <c r="G14" s="44"/>
      <c r="H14" s="44"/>
      <c r="I14" s="44"/>
      <c r="J14" s="44"/>
      <c r="K14" s="44"/>
      <c r="L14" s="41"/>
      <c r="M14" s="41"/>
      <c r="N14" s="41"/>
      <c r="O14" s="41"/>
      <c r="P14" s="41"/>
      <c r="Q14" s="41"/>
      <c r="R14" s="14"/>
    </row>
    <row r="15" spans="1:18" ht="12.75" customHeight="1" x14ac:dyDescent="0.25">
      <c r="A15" s="18"/>
      <c r="B15" s="18"/>
      <c r="C15" s="18" t="s">
        <v>161</v>
      </c>
      <c r="D15" s="18"/>
      <c r="E15" s="41"/>
      <c r="F15" s="41"/>
      <c r="G15" s="110">
        <v>1</v>
      </c>
      <c r="H15" s="44"/>
      <c r="I15" s="44"/>
      <c r="J15" s="44"/>
      <c r="K15" s="44"/>
      <c r="L15" s="41"/>
      <c r="M15" s="41"/>
      <c r="N15" s="41"/>
      <c r="O15" s="41"/>
      <c r="P15" s="41"/>
      <c r="Q15" s="41"/>
      <c r="R15" s="14"/>
    </row>
    <row r="16" spans="1:18" ht="12.75" customHeight="1" x14ac:dyDescent="0.25">
      <c r="A16" s="18"/>
      <c r="B16" s="18"/>
      <c r="C16" s="18" t="s">
        <v>162</v>
      </c>
      <c r="D16" s="18"/>
      <c r="E16" s="41"/>
      <c r="F16" s="41"/>
      <c r="G16" s="110"/>
      <c r="H16" s="44"/>
      <c r="I16" s="44"/>
      <c r="J16" s="44"/>
      <c r="K16" s="44"/>
      <c r="L16" s="41"/>
      <c r="M16" s="41"/>
      <c r="N16" s="41"/>
      <c r="O16" s="41"/>
      <c r="P16" s="41"/>
      <c r="Q16" s="41"/>
      <c r="R16" s="14"/>
    </row>
    <row r="17" spans="1:18" ht="12.75" customHeight="1" thickBot="1" x14ac:dyDescent="0.3">
      <c r="A17" s="18"/>
      <c r="B17" s="18"/>
      <c r="C17" s="18" t="s">
        <v>163</v>
      </c>
      <c r="D17" s="18"/>
      <c r="E17" s="41"/>
      <c r="F17" s="41"/>
      <c r="G17" s="111"/>
      <c r="H17" s="44"/>
      <c r="I17" s="44"/>
      <c r="J17" s="44"/>
      <c r="K17" s="44"/>
      <c r="L17" s="41"/>
      <c r="M17" s="41"/>
      <c r="N17" s="41"/>
      <c r="O17" s="41"/>
      <c r="P17" s="41"/>
      <c r="Q17" s="41"/>
      <c r="R17" s="14"/>
    </row>
    <row r="18" spans="1:18" ht="12.75" customHeight="1" thickBot="1" x14ac:dyDescent="0.3">
      <c r="A18" s="18"/>
      <c r="B18" s="18" t="s">
        <v>176</v>
      </c>
      <c r="C18" s="18"/>
      <c r="D18" s="18"/>
      <c r="E18" s="41"/>
      <c r="F18" s="41"/>
      <c r="G18" s="86">
        <f>SUM(G15:G17)</f>
        <v>1</v>
      </c>
      <c r="I18" s="280" t="str">
        <f>IF(G18=1,"","MUST EQUAL 100%")</f>
        <v/>
      </c>
      <c r="J18" s="245" t="str">
        <f>IF(G18=100%, "", "ERROR!!!")</f>
        <v/>
      </c>
      <c r="K18" s="44"/>
      <c r="L18" s="41"/>
      <c r="M18" s="41"/>
      <c r="N18" s="41"/>
      <c r="O18" s="41"/>
      <c r="P18" s="41"/>
      <c r="Q18" s="41"/>
      <c r="R18" s="14"/>
    </row>
    <row r="19" spans="1:18" ht="12.75" customHeight="1" thickTop="1" x14ac:dyDescent="0.25">
      <c r="A19" s="18"/>
      <c r="B19" s="18"/>
      <c r="C19" s="18"/>
      <c r="D19" s="18"/>
      <c r="E19" s="41"/>
      <c r="F19" s="41"/>
      <c r="G19" s="44"/>
      <c r="H19" s="44"/>
      <c r="I19" s="44"/>
      <c r="J19" s="44"/>
      <c r="K19" s="44"/>
      <c r="L19" s="41"/>
      <c r="M19" s="41"/>
      <c r="N19" s="41"/>
      <c r="O19" s="41"/>
      <c r="P19" s="41"/>
      <c r="Q19" s="41"/>
      <c r="R19" s="14"/>
    </row>
    <row r="20" spans="1:18" ht="12.75" customHeight="1" x14ac:dyDescent="0.25">
      <c r="A20" s="18" t="s">
        <v>165</v>
      </c>
      <c r="B20" s="18"/>
      <c r="C20" s="18"/>
      <c r="D20" s="18"/>
      <c r="E20" s="41"/>
      <c r="F20" s="41"/>
      <c r="G20" s="44"/>
      <c r="H20" s="44"/>
      <c r="I20" s="44"/>
      <c r="J20" s="303"/>
      <c r="K20" s="303"/>
      <c r="L20" s="304"/>
      <c r="M20" s="304"/>
      <c r="N20" s="304"/>
      <c r="O20" s="304"/>
      <c r="P20" s="304"/>
      <c r="Q20" s="304"/>
      <c r="R20" s="14"/>
    </row>
    <row r="21" spans="1:18" ht="12.75" customHeight="1" x14ac:dyDescent="0.25">
      <c r="A21" s="18"/>
      <c r="B21" s="18" t="s">
        <v>166</v>
      </c>
      <c r="C21" s="18"/>
      <c r="D21" s="18"/>
      <c r="E21" s="41"/>
      <c r="F21" s="41"/>
      <c r="G21" s="112"/>
      <c r="H21" s="44"/>
      <c r="I21" s="44"/>
      <c r="J21" s="303"/>
      <c r="K21" s="303"/>
      <c r="L21" s="304"/>
      <c r="M21" s="304"/>
      <c r="N21" s="304"/>
      <c r="O21" s="304"/>
      <c r="P21" s="304"/>
      <c r="Q21" s="304"/>
      <c r="R21" s="14"/>
    </row>
    <row r="22" spans="1:18" ht="12.75" customHeight="1" x14ac:dyDescent="0.25">
      <c r="A22" s="18"/>
      <c r="B22" s="18" t="s">
        <v>167</v>
      </c>
      <c r="C22" s="18"/>
      <c r="D22" s="18"/>
      <c r="E22" s="41"/>
      <c r="F22" s="41"/>
      <c r="G22" s="110">
        <v>0.08</v>
      </c>
      <c r="H22" s="44"/>
      <c r="I22" s="44"/>
      <c r="J22" s="303"/>
      <c r="K22" s="303"/>
      <c r="L22" s="304"/>
      <c r="M22" s="304"/>
      <c r="N22" s="304"/>
      <c r="O22" s="304"/>
      <c r="P22" s="304"/>
      <c r="Q22" s="304"/>
      <c r="R22" s="14"/>
    </row>
    <row r="23" spans="1:18" ht="12.75" customHeight="1" x14ac:dyDescent="0.25">
      <c r="A23" s="18"/>
      <c r="B23" s="18"/>
      <c r="C23" s="18"/>
      <c r="D23" s="18"/>
      <c r="E23" s="41"/>
      <c r="F23" s="54"/>
      <c r="G23" s="44"/>
      <c r="H23" s="44"/>
      <c r="I23" s="44"/>
      <c r="J23" s="303"/>
      <c r="K23" s="303"/>
      <c r="L23" s="304"/>
      <c r="M23" s="304"/>
      <c r="N23" s="304"/>
      <c r="O23" s="304"/>
      <c r="P23" s="304"/>
      <c r="Q23" s="304"/>
      <c r="R23" s="14"/>
    </row>
    <row r="24" spans="1:18" ht="12.75" customHeight="1" x14ac:dyDescent="0.25">
      <c r="A24" s="1" t="s">
        <v>168</v>
      </c>
      <c r="B24" s="18"/>
      <c r="C24" s="18"/>
      <c r="D24" s="18"/>
      <c r="E24" s="41"/>
      <c r="F24" s="54"/>
      <c r="G24" s="44"/>
      <c r="H24" s="44"/>
      <c r="I24" s="44"/>
      <c r="J24" s="303"/>
      <c r="K24" s="303"/>
      <c r="L24" s="304"/>
      <c r="M24" s="304"/>
      <c r="N24" s="304"/>
      <c r="O24" s="304"/>
      <c r="P24" s="304"/>
      <c r="Q24" s="304"/>
      <c r="R24" s="14"/>
    </row>
    <row r="25" spans="1:18" ht="12.75" customHeight="1" x14ac:dyDescent="0.25">
      <c r="A25" s="18"/>
      <c r="B25" s="18" t="s">
        <v>169</v>
      </c>
      <c r="C25" s="18"/>
      <c r="D25" s="18"/>
      <c r="E25" s="41"/>
      <c r="F25" s="56"/>
      <c r="G25" s="113">
        <v>0.2</v>
      </c>
      <c r="H25" s="44"/>
      <c r="I25" s="44"/>
      <c r="J25" s="303"/>
      <c r="K25" s="303"/>
      <c r="L25" s="304"/>
      <c r="M25" s="304"/>
      <c r="N25" s="304"/>
      <c r="O25" s="304"/>
      <c r="P25" s="304"/>
      <c r="Q25" s="304"/>
      <c r="R25" s="14"/>
    </row>
    <row r="26" spans="1:18" ht="12.75" customHeight="1" x14ac:dyDescent="0.25">
      <c r="A26" s="18"/>
      <c r="B26" s="18"/>
      <c r="C26" s="18"/>
      <c r="D26" s="18"/>
      <c r="E26" s="41"/>
      <c r="F26" s="41"/>
      <c r="G26" s="44"/>
      <c r="H26" s="44"/>
      <c r="I26" s="44"/>
      <c r="J26" s="303"/>
      <c r="K26" s="303"/>
      <c r="L26" s="304"/>
      <c r="M26" s="304"/>
      <c r="N26" s="304"/>
      <c r="O26" s="304"/>
      <c r="P26" s="304"/>
      <c r="Q26" s="304"/>
      <c r="R26" s="14"/>
    </row>
    <row r="27" spans="1:18" ht="12.75" customHeight="1" x14ac:dyDescent="0.25">
      <c r="A27" s="18" t="s">
        <v>170</v>
      </c>
      <c r="B27" s="18"/>
      <c r="C27" s="18"/>
      <c r="D27" s="18"/>
      <c r="E27" s="41"/>
      <c r="F27" s="41"/>
      <c r="G27" s="44"/>
      <c r="H27" s="44"/>
      <c r="I27" s="44"/>
      <c r="J27" s="303"/>
      <c r="K27" s="303"/>
      <c r="L27" s="304"/>
      <c r="M27" s="304"/>
      <c r="N27" s="304"/>
      <c r="O27" s="304"/>
      <c r="P27" s="304"/>
      <c r="Q27" s="304"/>
      <c r="R27" s="14"/>
    </row>
    <row r="28" spans="1:18" ht="12.75" customHeight="1" x14ac:dyDescent="0.25">
      <c r="A28" s="18"/>
      <c r="B28" s="18" t="s">
        <v>171</v>
      </c>
      <c r="C28" s="18"/>
      <c r="D28" s="18"/>
      <c r="E28" s="41"/>
      <c r="F28" s="54"/>
      <c r="G28" s="114">
        <v>3</v>
      </c>
      <c r="H28" s="44"/>
      <c r="I28" s="44"/>
      <c r="J28" s="303"/>
      <c r="K28" s="303"/>
      <c r="L28" s="304"/>
      <c r="M28" s="304"/>
      <c r="N28" s="304"/>
      <c r="O28" s="304"/>
      <c r="P28" s="304"/>
      <c r="Q28" s="304"/>
      <c r="R28" s="14"/>
    </row>
    <row r="29" spans="1:18" ht="12.75" customHeight="1" x14ac:dyDescent="0.25">
      <c r="A29" s="18"/>
      <c r="B29" s="18"/>
      <c r="C29" s="18"/>
      <c r="D29" s="18"/>
      <c r="E29" s="41"/>
      <c r="F29" s="56"/>
      <c r="G29" s="44"/>
      <c r="H29" s="44"/>
      <c r="I29" s="44"/>
      <c r="J29" s="303"/>
      <c r="K29" s="303"/>
      <c r="L29" s="304"/>
      <c r="M29" s="304"/>
      <c r="N29" s="304"/>
      <c r="O29" s="304"/>
      <c r="P29" s="304"/>
      <c r="Q29" s="304"/>
      <c r="R29" s="14"/>
    </row>
    <row r="30" spans="1:18" ht="12.75" customHeight="1" x14ac:dyDescent="0.25">
      <c r="A30" s="18"/>
      <c r="B30" s="18"/>
      <c r="C30" s="18"/>
      <c r="D30" s="18"/>
      <c r="E30" s="41"/>
      <c r="F30" s="41"/>
      <c r="G30" s="44"/>
      <c r="H30" s="44"/>
      <c r="I30" s="44"/>
      <c r="J30" s="303"/>
      <c r="K30" s="303"/>
      <c r="L30" s="304"/>
      <c r="M30" s="304"/>
      <c r="N30" s="304"/>
      <c r="O30" s="304"/>
      <c r="P30" s="304"/>
      <c r="Q30" s="304"/>
      <c r="R30" s="14"/>
    </row>
    <row r="31" spans="1:18" ht="12.75" customHeight="1" x14ac:dyDescent="0.25">
      <c r="A31" s="18"/>
      <c r="B31" s="18"/>
      <c r="C31" s="18"/>
      <c r="D31" s="18"/>
      <c r="E31" s="41"/>
      <c r="F31" s="41"/>
      <c r="G31" s="44"/>
      <c r="H31" s="44"/>
      <c r="I31" s="44"/>
      <c r="J31" s="303"/>
      <c r="K31" s="303"/>
      <c r="L31" s="304"/>
      <c r="M31" s="304"/>
      <c r="N31" s="304"/>
      <c r="O31" s="304"/>
      <c r="P31" s="304"/>
      <c r="Q31" s="304"/>
      <c r="R31" s="14"/>
    </row>
    <row r="32" spans="1:18" ht="12.75" customHeight="1" x14ac:dyDescent="0.25">
      <c r="A32" s="18"/>
      <c r="B32" s="18"/>
      <c r="C32" s="18"/>
      <c r="D32" s="18"/>
      <c r="E32" s="41"/>
      <c r="F32" s="41"/>
      <c r="G32" s="44"/>
      <c r="H32" s="44"/>
      <c r="I32" s="44"/>
      <c r="J32" s="303"/>
      <c r="K32" s="303"/>
      <c r="L32" s="304"/>
      <c r="M32" s="304"/>
      <c r="N32" s="304"/>
      <c r="O32" s="304"/>
      <c r="P32" s="304"/>
      <c r="Q32" s="304"/>
      <c r="R32" s="14"/>
    </row>
    <row r="33" spans="1:18" ht="12.75" customHeight="1" x14ac:dyDescent="0.25">
      <c r="A33" s="18"/>
      <c r="B33" s="18"/>
      <c r="C33" s="18"/>
      <c r="D33" s="18"/>
      <c r="E33" s="41"/>
      <c r="F33" s="41"/>
      <c r="G33" s="44"/>
      <c r="H33" s="44"/>
      <c r="I33" s="44"/>
      <c r="J33" s="44"/>
      <c r="K33" s="44"/>
      <c r="L33" s="41"/>
      <c r="M33" s="41"/>
      <c r="N33" s="41"/>
      <c r="O33" s="41"/>
      <c r="P33" s="41"/>
      <c r="Q33" s="41"/>
      <c r="R33" s="14"/>
    </row>
    <row r="34" spans="1:18" ht="12.75" customHeight="1" x14ac:dyDescent="0.25">
      <c r="A34" s="18"/>
      <c r="B34" s="18"/>
      <c r="C34" s="18"/>
      <c r="D34" s="18"/>
      <c r="E34" s="41"/>
      <c r="F34" s="41"/>
      <c r="G34" s="44"/>
      <c r="H34" s="44"/>
      <c r="I34" s="44"/>
      <c r="J34" s="44"/>
      <c r="K34" s="44"/>
      <c r="L34" s="41"/>
      <c r="M34" s="41"/>
      <c r="N34" s="41"/>
      <c r="O34" s="41"/>
      <c r="P34" s="41"/>
      <c r="Q34" s="41"/>
      <c r="R34" s="14"/>
    </row>
    <row r="35" spans="1:18" ht="12.75" customHeight="1" x14ac:dyDescent="0.25">
      <c r="A35" s="18"/>
      <c r="B35" s="18"/>
      <c r="C35" s="18"/>
      <c r="D35" s="18"/>
      <c r="E35" s="41"/>
      <c r="F35" s="41"/>
      <c r="G35" s="44"/>
      <c r="H35" s="44"/>
      <c r="I35" s="44"/>
      <c r="J35" s="44"/>
      <c r="K35" s="44"/>
      <c r="L35" s="41"/>
      <c r="M35" s="41"/>
      <c r="N35" s="41"/>
      <c r="O35" s="41"/>
      <c r="P35" s="41"/>
      <c r="Q35" s="41"/>
      <c r="R35" s="14"/>
    </row>
    <row r="36" spans="1:18" ht="12.75" customHeight="1" x14ac:dyDescent="0.25">
      <c r="A36" s="18"/>
      <c r="B36" s="18"/>
      <c r="C36" s="18"/>
      <c r="D36" s="18"/>
      <c r="E36" s="41"/>
      <c r="F36" s="41"/>
      <c r="G36" s="44"/>
      <c r="H36" s="44"/>
      <c r="I36" s="44"/>
      <c r="J36" s="44"/>
      <c r="K36" s="44"/>
      <c r="L36" s="41"/>
      <c r="M36" s="41"/>
      <c r="N36" s="41"/>
      <c r="O36" s="41"/>
      <c r="P36" s="41"/>
      <c r="Q36" s="41"/>
      <c r="R36" s="14"/>
    </row>
    <row r="37" spans="1:18" ht="12.75" customHeight="1" x14ac:dyDescent="0.25">
      <c r="A37" s="18"/>
      <c r="B37" s="18"/>
      <c r="C37" s="18"/>
      <c r="D37" s="18"/>
      <c r="E37" s="41"/>
      <c r="F37" s="41"/>
      <c r="G37" s="44"/>
      <c r="H37" s="44"/>
      <c r="I37" s="44"/>
      <c r="J37" s="44"/>
      <c r="K37" s="44"/>
      <c r="L37" s="41"/>
      <c r="M37" s="41"/>
      <c r="N37" s="41"/>
      <c r="O37" s="41"/>
      <c r="P37" s="41"/>
      <c r="Q37" s="41"/>
      <c r="R37" s="14"/>
    </row>
    <row r="38" spans="1:18" ht="12.75" customHeight="1" x14ac:dyDescent="0.25">
      <c r="A38" s="18"/>
      <c r="B38" s="18"/>
      <c r="C38" s="18"/>
      <c r="D38" s="18"/>
      <c r="E38" s="41"/>
      <c r="F38" s="41"/>
      <c r="G38" s="44"/>
      <c r="H38" s="44"/>
      <c r="I38" s="44"/>
      <c r="J38" s="44"/>
      <c r="K38" s="44"/>
      <c r="L38" s="41"/>
      <c r="M38" s="41"/>
      <c r="N38" s="41"/>
      <c r="O38" s="41"/>
      <c r="P38" s="41"/>
      <c r="Q38" s="41"/>
      <c r="R38" s="14"/>
    </row>
    <row r="39" spans="1:18" ht="12.75" customHeight="1" x14ac:dyDescent="0.25">
      <c r="A39" s="18"/>
      <c r="B39" s="18"/>
      <c r="C39" s="18"/>
      <c r="D39" s="18"/>
      <c r="E39" s="41"/>
      <c r="F39" s="41"/>
      <c r="G39" s="44"/>
      <c r="H39" s="44"/>
      <c r="I39" s="44"/>
      <c r="J39" s="44"/>
      <c r="K39" s="44"/>
      <c r="L39" s="41"/>
      <c r="M39" s="41"/>
      <c r="N39" s="41"/>
      <c r="O39" s="41"/>
      <c r="P39" s="41"/>
      <c r="Q39" s="41"/>
      <c r="R39" s="14"/>
    </row>
    <row r="40" spans="1:18" ht="12.75" customHeight="1" x14ac:dyDescent="0.25">
      <c r="A40" s="18"/>
      <c r="B40" s="18"/>
      <c r="C40" s="18"/>
      <c r="D40" s="18"/>
      <c r="E40" s="41"/>
      <c r="F40" s="41"/>
      <c r="G40" s="44"/>
      <c r="H40" s="44"/>
      <c r="I40" s="44"/>
      <c r="J40" s="44"/>
      <c r="K40" s="44"/>
      <c r="L40" s="41"/>
      <c r="M40" s="41"/>
      <c r="N40" s="41"/>
      <c r="O40" s="41"/>
      <c r="P40" s="41"/>
      <c r="Q40" s="41"/>
      <c r="R40" s="14"/>
    </row>
    <row r="41" spans="1:18" ht="12.75" customHeight="1" x14ac:dyDescent="0.25">
      <c r="A41" s="18"/>
      <c r="B41" s="18"/>
      <c r="C41" s="18"/>
      <c r="D41" s="18"/>
      <c r="E41" s="41"/>
      <c r="F41" s="41"/>
      <c r="G41" s="44"/>
      <c r="H41" s="44"/>
      <c r="I41" s="44"/>
      <c r="J41" s="44"/>
      <c r="K41" s="44"/>
      <c r="L41" s="41"/>
      <c r="M41" s="41"/>
      <c r="N41" s="41"/>
      <c r="O41" s="41"/>
      <c r="P41" s="41"/>
      <c r="Q41" s="41"/>
      <c r="R41" s="14"/>
    </row>
    <row r="42" spans="1:18" ht="12.75" customHeight="1" x14ac:dyDescent="0.25">
      <c r="A42" s="18"/>
      <c r="B42" s="18"/>
      <c r="C42" s="18"/>
      <c r="D42" s="18"/>
      <c r="E42" s="41"/>
      <c r="F42" s="41"/>
      <c r="G42" s="44"/>
      <c r="H42" s="44"/>
      <c r="I42" s="44"/>
      <c r="J42" s="44"/>
      <c r="K42" s="44"/>
      <c r="L42" s="41"/>
      <c r="M42" s="41"/>
      <c r="N42" s="41"/>
      <c r="O42" s="41"/>
      <c r="P42" s="41"/>
      <c r="Q42" s="41"/>
      <c r="R42" s="14"/>
    </row>
    <row r="43" spans="1:18" ht="12.75" customHeight="1" x14ac:dyDescent="0.25">
      <c r="A43" s="18"/>
      <c r="B43" s="18"/>
      <c r="C43" s="18"/>
      <c r="D43" s="18"/>
      <c r="E43" s="41"/>
      <c r="F43" s="41"/>
      <c r="G43" s="44"/>
      <c r="H43" s="44"/>
      <c r="I43" s="44"/>
      <c r="J43" s="44"/>
      <c r="K43" s="44"/>
      <c r="L43" s="41"/>
      <c r="M43" s="41"/>
      <c r="N43" s="41"/>
      <c r="O43" s="41"/>
      <c r="P43" s="41"/>
      <c r="Q43" s="41"/>
      <c r="R43" s="14"/>
    </row>
    <row r="44" spans="1:18" ht="12.75" customHeight="1" x14ac:dyDescent="0.25">
      <c r="A44" s="18"/>
      <c r="B44" s="18"/>
      <c r="C44" s="18"/>
      <c r="D44" s="18"/>
      <c r="E44" s="41"/>
      <c r="F44" s="41"/>
      <c r="G44" s="44"/>
      <c r="H44" s="44"/>
      <c r="I44" s="44"/>
      <c r="J44" s="44"/>
      <c r="K44" s="44"/>
      <c r="L44" s="41"/>
      <c r="M44" s="41"/>
      <c r="N44" s="41"/>
      <c r="O44" s="41"/>
      <c r="P44" s="41"/>
      <c r="Q44" s="41"/>
      <c r="R44" s="14"/>
    </row>
    <row r="45" spans="1:18" ht="12.75" customHeight="1" x14ac:dyDescent="0.25">
      <c r="A45" s="18"/>
      <c r="B45" s="18"/>
      <c r="C45" s="18"/>
      <c r="D45" s="18"/>
      <c r="E45" s="41"/>
      <c r="F45" s="41"/>
      <c r="G45" s="44"/>
      <c r="H45" s="44"/>
      <c r="I45" s="44"/>
      <c r="J45" s="44"/>
      <c r="K45" s="44"/>
      <c r="L45" s="41"/>
      <c r="M45" s="41"/>
      <c r="N45" s="41"/>
      <c r="O45" s="41"/>
      <c r="P45" s="41"/>
      <c r="Q45" s="41"/>
      <c r="R45" s="14"/>
    </row>
    <row r="46" spans="1:18" ht="12.75" customHeight="1" x14ac:dyDescent="0.25">
      <c r="A46" s="18"/>
      <c r="B46" s="18"/>
      <c r="C46" s="18"/>
      <c r="D46" s="18"/>
      <c r="E46" s="41"/>
      <c r="F46" s="41"/>
      <c r="G46" s="52"/>
      <c r="H46" s="52"/>
      <c r="I46" s="52"/>
      <c r="J46" s="52"/>
      <c r="K46" s="52"/>
      <c r="L46" s="41"/>
      <c r="M46" s="41"/>
      <c r="N46" s="41"/>
      <c r="O46" s="41"/>
      <c r="P46" s="41"/>
      <c r="Q46" s="41"/>
      <c r="R46" s="14"/>
    </row>
    <row r="47" spans="1:18" ht="12.75" customHeight="1" x14ac:dyDescent="0.25">
      <c r="A47" s="18"/>
      <c r="B47" s="18"/>
      <c r="C47" s="18"/>
      <c r="D47" s="18"/>
      <c r="E47" s="41"/>
      <c r="F47" s="41"/>
      <c r="G47" s="48"/>
      <c r="H47" s="48"/>
      <c r="I47" s="48"/>
      <c r="J47" s="48"/>
      <c r="K47" s="48"/>
      <c r="L47" s="41"/>
      <c r="M47" s="41"/>
      <c r="N47" s="41"/>
      <c r="O47" s="41"/>
      <c r="P47" s="41"/>
      <c r="Q47" s="41"/>
      <c r="R47" s="14"/>
    </row>
    <row r="48" spans="1:18" ht="12.75" customHeight="1" x14ac:dyDescent="0.25">
      <c r="A48" s="18"/>
      <c r="B48" s="18"/>
      <c r="C48" s="18"/>
      <c r="D48" s="18"/>
      <c r="E48" s="41"/>
      <c r="F48" s="41"/>
      <c r="G48" s="42"/>
      <c r="H48" s="42"/>
      <c r="I48" s="42"/>
      <c r="J48" s="42"/>
      <c r="K48" s="42"/>
      <c r="L48" s="41"/>
      <c r="M48" s="41"/>
      <c r="N48" s="41"/>
      <c r="O48" s="41"/>
      <c r="P48" s="41"/>
      <c r="Q48" s="41"/>
      <c r="R48" s="14"/>
    </row>
    <row r="49" spans="1:18" ht="12.75" customHeight="1" x14ac:dyDescent="0.25">
      <c r="A49" s="18"/>
      <c r="B49" s="18"/>
      <c r="C49" s="18"/>
      <c r="D49" s="18"/>
      <c r="E49" s="41"/>
      <c r="F49" s="41"/>
      <c r="G49" s="41"/>
      <c r="H49" s="41"/>
      <c r="I49" s="41"/>
      <c r="J49" s="41"/>
      <c r="K49" s="41"/>
      <c r="L49" s="41"/>
      <c r="M49" s="41"/>
      <c r="N49" s="41"/>
      <c r="O49" s="41"/>
      <c r="P49" s="41"/>
      <c r="Q49" s="41"/>
      <c r="R49" s="14"/>
    </row>
    <row r="50" spans="1:18" ht="12.75" customHeight="1" x14ac:dyDescent="0.25">
      <c r="A50" s="18"/>
      <c r="B50" s="18"/>
      <c r="C50" s="18"/>
      <c r="D50" s="18"/>
      <c r="E50" s="41"/>
      <c r="F50" s="41"/>
      <c r="G50" s="41"/>
      <c r="H50" s="41"/>
      <c r="I50" s="41"/>
      <c r="J50" s="41"/>
      <c r="K50" s="41"/>
      <c r="L50" s="41"/>
      <c r="M50" s="41"/>
      <c r="N50" s="41"/>
      <c r="O50" s="41"/>
      <c r="P50" s="41"/>
      <c r="Q50" s="41"/>
      <c r="R50" s="14"/>
    </row>
    <row r="51" spans="1:18" ht="12.75" customHeight="1" x14ac:dyDescent="0.25">
      <c r="A51" s="18"/>
      <c r="B51" s="18"/>
      <c r="C51" s="18"/>
      <c r="D51" s="18"/>
      <c r="E51" s="14"/>
      <c r="F51" s="14"/>
      <c r="G51" s="14"/>
      <c r="I51" s="14"/>
      <c r="J51" s="14"/>
      <c r="K51" s="14"/>
      <c r="L51" s="14"/>
      <c r="M51" s="14"/>
      <c r="N51" s="14"/>
      <c r="O51" s="14"/>
      <c r="P51" s="14"/>
      <c r="Q51" s="14"/>
      <c r="R51" s="14"/>
    </row>
    <row r="52" spans="1:18" ht="12.75" customHeight="1" x14ac:dyDescent="0.25">
      <c r="A52" s="18"/>
      <c r="B52" s="18"/>
      <c r="C52" s="18"/>
      <c r="D52" s="18"/>
      <c r="E52" s="14"/>
      <c r="F52" s="14"/>
      <c r="G52" s="14"/>
      <c r="I52" s="14"/>
      <c r="J52" s="14"/>
      <c r="K52" s="14"/>
      <c r="L52" s="14"/>
      <c r="M52" s="14"/>
      <c r="N52" s="14"/>
      <c r="O52" s="14"/>
      <c r="P52" s="14"/>
      <c r="Q52" s="14"/>
      <c r="R52" s="14"/>
    </row>
    <row r="53" spans="1:18" ht="12.75" customHeight="1" x14ac:dyDescent="0.25"/>
    <row r="54" spans="1:18" ht="12.75" customHeight="1" x14ac:dyDescent="0.25"/>
    <row r="55" spans="1:18" ht="12.75" customHeight="1" x14ac:dyDescent="0.25"/>
    <row r="56" spans="1:18" ht="12.75" customHeight="1" x14ac:dyDescent="0.25"/>
    <row r="57" spans="1:18" ht="12.75" customHeight="1" x14ac:dyDescent="0.25"/>
    <row r="58" spans="1:18" ht="12.75" customHeight="1" x14ac:dyDescent="0.25"/>
    <row r="59" spans="1:18" ht="12.75" customHeight="1" x14ac:dyDescent="0.25"/>
    <row r="60" spans="1:18" ht="12.75" customHeight="1" x14ac:dyDescent="0.25"/>
    <row r="61" spans="1:18" ht="12.75" customHeight="1" x14ac:dyDescent="0.25"/>
    <row r="62" spans="1:18" ht="12.75" customHeight="1" x14ac:dyDescent="0.25"/>
    <row r="63" spans="1:18" ht="12.75" customHeight="1" x14ac:dyDescent="0.25"/>
    <row r="64" spans="1:18"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sheetData>
  <phoneticPr fontId="4" type="noConversion"/>
  <pageMargins left="0.75" right="0.75" top="1" bottom="1" header="0.5" footer="0.5"/>
  <pageSetup orientation="landscape" blackAndWhite="1" horizontalDpi="300" verticalDpi="300"/>
  <headerFooter>
    <oddHeader>&amp;R&amp;K000000&amp;A_x000D_&amp;D_x000D_&amp;T</oddHeader>
    <oddFooter>&amp;L&amp;F&amp;RPage &amp;P of &amp;N</oddFooter>
  </headerFooter>
  <colBreaks count="1" manualBreakCount="1">
    <brk id="14" max="1048575" man="1"/>
  </col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R89"/>
  <sheetViews>
    <sheetView showGridLines="0" workbookViewId="0">
      <selection activeCell="F4" sqref="F4"/>
    </sheetView>
  </sheetViews>
  <sheetFormatPr defaultColWidth="8.875" defaultRowHeight="11.4" x14ac:dyDescent="0.2"/>
  <cols>
    <col min="1" max="3" width="3" style="6" customWidth="1"/>
    <col min="4" max="4" width="22.75" customWidth="1"/>
    <col min="5" max="5" width="10.75" customWidth="1"/>
    <col min="6" max="6" width="20.75" customWidth="1"/>
    <col min="7" max="7" width="8.75" customWidth="1"/>
    <col min="8" max="8" width="10.75" customWidth="1"/>
    <col min="9" max="9" width="20.75" style="12" customWidth="1"/>
    <col min="10" max="10" width="8.75" customWidth="1"/>
    <col min="11" max="17" width="10.75" customWidth="1"/>
    <col min="18" max="18" width="15.75" customWidth="1"/>
  </cols>
  <sheetData>
    <row r="1" spans="1:18" ht="15.6" x14ac:dyDescent="0.3">
      <c r="A1" s="5" t="str">
        <f>'1. Required Start-Up Funds'!A1</f>
        <v>SCORE Financial Template</v>
      </c>
    </row>
    <row r="2" spans="1:18" ht="15.6" x14ac:dyDescent="0.3">
      <c r="A2" s="5" t="s">
        <v>172</v>
      </c>
    </row>
    <row r="3" spans="1:18" ht="12.75" customHeight="1" x14ac:dyDescent="0.3">
      <c r="A3" s="139" t="s">
        <v>250</v>
      </c>
      <c r="B3" s="1"/>
      <c r="C3" s="1"/>
      <c r="D3" s="36"/>
      <c r="E3" s="36"/>
      <c r="F3" s="36"/>
      <c r="G3" s="36"/>
      <c r="H3" s="36"/>
      <c r="I3" s="87"/>
      <c r="J3" s="36"/>
      <c r="K3" s="36"/>
      <c r="L3" s="36"/>
      <c r="M3" s="36"/>
      <c r="N3" s="36"/>
      <c r="O3" s="36"/>
      <c r="P3" s="36"/>
      <c r="Q3" s="7"/>
      <c r="R3" s="7"/>
    </row>
    <row r="4" spans="1:18" ht="12.75" customHeight="1" x14ac:dyDescent="0.25">
      <c r="A4" s="141" t="s">
        <v>251</v>
      </c>
      <c r="B4" s="1"/>
      <c r="C4" s="1"/>
      <c r="D4" s="36"/>
      <c r="E4" s="36"/>
      <c r="F4" s="36"/>
      <c r="G4" s="36"/>
      <c r="H4" s="36"/>
      <c r="I4" s="87"/>
      <c r="J4" s="36"/>
      <c r="K4" s="36"/>
      <c r="L4" s="36"/>
      <c r="M4" s="36"/>
      <c r="N4" s="36"/>
      <c r="O4" s="36"/>
      <c r="P4" s="36"/>
      <c r="Q4" s="7"/>
      <c r="R4" s="7"/>
    </row>
    <row r="5" spans="1:18" ht="12.75" customHeight="1" x14ac:dyDescent="0.25">
      <c r="A5" s="1"/>
      <c r="B5" s="1"/>
      <c r="C5" s="1"/>
      <c r="D5" s="36"/>
      <c r="E5" s="36"/>
      <c r="F5" s="36"/>
      <c r="G5" s="36"/>
      <c r="H5" s="36"/>
      <c r="I5" s="87"/>
      <c r="J5" s="36"/>
      <c r="K5" s="36"/>
      <c r="L5" s="36"/>
      <c r="M5" s="36"/>
      <c r="N5" s="36"/>
      <c r="O5" s="36"/>
      <c r="P5" s="36"/>
      <c r="Q5" s="7"/>
      <c r="R5" s="7"/>
    </row>
    <row r="6" spans="1:18" ht="12.75" customHeight="1" thickBot="1" x14ac:dyDescent="0.3">
      <c r="A6" s="1"/>
      <c r="B6" s="1"/>
      <c r="C6" s="1"/>
      <c r="D6" s="36"/>
      <c r="E6" s="88"/>
      <c r="F6" s="106">
        <v>39082</v>
      </c>
      <c r="G6" s="89" t="s">
        <v>157</v>
      </c>
      <c r="H6" s="88"/>
      <c r="I6" s="88"/>
      <c r="J6" s="89"/>
      <c r="K6" s="88"/>
      <c r="L6" s="88"/>
      <c r="M6" s="88"/>
      <c r="N6" s="88"/>
      <c r="O6" s="88"/>
      <c r="P6" s="88"/>
      <c r="Q6" s="13"/>
      <c r="R6" s="13"/>
    </row>
    <row r="7" spans="1:18" ht="12.75" customHeight="1" thickTop="1" x14ac:dyDescent="0.25">
      <c r="A7" s="90"/>
      <c r="B7" s="90"/>
      <c r="C7" s="90"/>
      <c r="D7" s="87"/>
      <c r="E7" s="87"/>
      <c r="F7" s="87"/>
      <c r="G7" s="87"/>
      <c r="H7" s="87"/>
      <c r="I7" s="87"/>
      <c r="J7" s="87"/>
      <c r="K7" s="87"/>
      <c r="L7" s="87"/>
      <c r="M7" s="87"/>
      <c r="N7" s="87"/>
      <c r="O7" s="87"/>
      <c r="P7" s="87"/>
      <c r="Q7" s="15"/>
      <c r="R7" s="15"/>
    </row>
    <row r="8" spans="1:18" ht="12.75" customHeight="1" x14ac:dyDescent="0.25">
      <c r="A8" s="90" t="s">
        <v>135</v>
      </c>
      <c r="B8" s="90"/>
      <c r="C8" s="90"/>
      <c r="D8" s="87"/>
      <c r="E8" s="87"/>
      <c r="F8" s="91"/>
      <c r="G8" s="91"/>
      <c r="H8" s="91"/>
      <c r="I8" s="91"/>
      <c r="J8" s="87"/>
      <c r="K8" s="87"/>
      <c r="L8" s="87"/>
      <c r="M8" s="87"/>
      <c r="N8" s="87"/>
      <c r="O8" s="87"/>
      <c r="P8" s="87"/>
      <c r="Q8" s="15"/>
      <c r="R8" s="15"/>
    </row>
    <row r="9" spans="1:18" ht="12.75" customHeight="1" x14ac:dyDescent="0.25">
      <c r="A9" s="90"/>
      <c r="B9" s="90" t="s">
        <v>136</v>
      </c>
      <c r="C9" s="90"/>
      <c r="D9" s="87"/>
      <c r="E9" s="87"/>
      <c r="F9" s="91"/>
      <c r="G9" s="91"/>
      <c r="H9" s="91"/>
      <c r="I9" s="91"/>
      <c r="J9" s="87"/>
      <c r="K9" s="87"/>
      <c r="L9" s="87"/>
      <c r="M9" s="87"/>
      <c r="N9" s="87"/>
      <c r="O9" s="87"/>
      <c r="P9" s="87"/>
      <c r="Q9" s="15"/>
      <c r="R9" s="15"/>
    </row>
    <row r="10" spans="1:18" ht="12.75" customHeight="1" x14ac:dyDescent="0.25">
      <c r="A10" s="90"/>
      <c r="B10" s="90"/>
      <c r="C10" s="90" t="s">
        <v>137</v>
      </c>
      <c r="D10" s="87"/>
      <c r="E10" s="87"/>
      <c r="F10" s="107">
        <v>0</v>
      </c>
      <c r="G10" s="91"/>
      <c r="H10" s="91"/>
      <c r="I10" s="91"/>
      <c r="J10" s="87"/>
      <c r="K10" s="87"/>
      <c r="L10" s="87"/>
      <c r="M10" s="87"/>
      <c r="N10" s="87"/>
      <c r="O10" s="87"/>
      <c r="P10" s="87"/>
      <c r="Q10" s="15"/>
      <c r="R10" s="15"/>
    </row>
    <row r="11" spans="1:18" ht="12.75" customHeight="1" x14ac:dyDescent="0.25">
      <c r="A11" s="90"/>
      <c r="B11" s="90"/>
      <c r="C11" s="90" t="s">
        <v>117</v>
      </c>
      <c r="D11" s="87"/>
      <c r="E11" s="87"/>
      <c r="F11" s="107">
        <v>0</v>
      </c>
      <c r="G11" s="91"/>
      <c r="H11" s="91"/>
      <c r="I11" s="91"/>
      <c r="J11" s="87"/>
      <c r="K11" s="87"/>
      <c r="L11" s="87"/>
      <c r="M11" s="87"/>
      <c r="N11" s="87"/>
      <c r="O11" s="87"/>
      <c r="P11" s="87"/>
      <c r="Q11" s="15"/>
      <c r="R11" s="15"/>
    </row>
    <row r="12" spans="1:18" ht="12.75" customHeight="1" x14ac:dyDescent="0.25">
      <c r="A12" s="90"/>
      <c r="B12" s="90"/>
      <c r="C12" s="90" t="s">
        <v>139</v>
      </c>
      <c r="D12" s="87"/>
      <c r="E12" s="87"/>
      <c r="F12" s="107">
        <v>0</v>
      </c>
      <c r="G12" s="91"/>
      <c r="H12" s="91"/>
      <c r="I12" s="91"/>
      <c r="J12" s="87"/>
      <c r="K12" s="87"/>
      <c r="L12" s="87"/>
      <c r="M12" s="87"/>
      <c r="N12" s="87"/>
      <c r="O12" s="87"/>
      <c r="P12" s="87"/>
      <c r="Q12" s="15"/>
      <c r="R12" s="15"/>
    </row>
    <row r="13" spans="1:18" ht="12.75" customHeight="1" x14ac:dyDescent="0.25">
      <c r="A13" s="90"/>
      <c r="B13" s="90"/>
      <c r="C13" s="90" t="s">
        <v>140</v>
      </c>
      <c r="D13" s="87"/>
      <c r="E13" s="87"/>
      <c r="F13" s="107">
        <v>0</v>
      </c>
      <c r="G13" s="91"/>
      <c r="H13" s="91"/>
      <c r="I13" s="91"/>
      <c r="J13" s="87"/>
      <c r="K13" s="87"/>
      <c r="L13" s="87"/>
      <c r="M13" s="87"/>
      <c r="N13" s="87"/>
      <c r="O13" s="87"/>
      <c r="P13" s="87"/>
      <c r="Q13" s="15"/>
      <c r="R13" s="15"/>
    </row>
    <row r="14" spans="1:18" ht="12.75" customHeight="1" thickBot="1" x14ac:dyDescent="0.3">
      <c r="A14" s="90"/>
      <c r="B14" s="90"/>
      <c r="C14" s="90" t="s">
        <v>141</v>
      </c>
      <c r="D14" s="87"/>
      <c r="E14" s="87"/>
      <c r="F14" s="108">
        <v>0</v>
      </c>
      <c r="G14" s="91"/>
      <c r="H14" s="91"/>
      <c r="I14" s="91"/>
      <c r="J14" s="87"/>
      <c r="K14" s="87"/>
      <c r="L14" s="87"/>
      <c r="M14" s="87"/>
      <c r="N14" s="87"/>
      <c r="O14" s="87"/>
      <c r="P14" s="87"/>
      <c r="Q14" s="15"/>
      <c r="R14" s="15"/>
    </row>
    <row r="15" spans="1:18" ht="12.75" customHeight="1" x14ac:dyDescent="0.25">
      <c r="A15" s="90"/>
      <c r="B15" s="90" t="s">
        <v>142</v>
      </c>
      <c r="C15" s="90"/>
      <c r="D15" s="87"/>
      <c r="E15" s="91"/>
      <c r="F15" s="91">
        <f>SUM(F10:F14)</f>
        <v>0</v>
      </c>
      <c r="G15" s="91"/>
      <c r="H15" s="91"/>
      <c r="I15" s="91"/>
      <c r="J15" s="91"/>
      <c r="K15" s="91"/>
      <c r="L15" s="91"/>
      <c r="M15" s="91"/>
      <c r="N15" s="91"/>
      <c r="O15" s="91"/>
      <c r="P15" s="91"/>
      <c r="Q15" s="16"/>
      <c r="R15" s="16"/>
    </row>
    <row r="16" spans="1:18" ht="12.75" customHeight="1" x14ac:dyDescent="0.25">
      <c r="A16" s="90"/>
      <c r="B16" s="1"/>
      <c r="C16" s="1"/>
      <c r="D16" s="87"/>
      <c r="E16" s="91"/>
      <c r="F16" s="91"/>
      <c r="G16" s="91"/>
      <c r="H16" s="91"/>
      <c r="I16" s="91"/>
      <c r="J16" s="91"/>
      <c r="K16" s="91"/>
      <c r="L16" s="91"/>
      <c r="M16" s="91"/>
      <c r="N16" s="91"/>
      <c r="O16" s="91"/>
      <c r="P16" s="91"/>
      <c r="Q16" s="16"/>
      <c r="R16" s="16"/>
    </row>
    <row r="17" spans="1:18" ht="12.75" customHeight="1" x14ac:dyDescent="0.25">
      <c r="A17" s="90"/>
      <c r="B17" s="1" t="s">
        <v>5</v>
      </c>
      <c r="C17" s="90"/>
      <c r="D17" s="87"/>
      <c r="E17" s="92"/>
      <c r="F17" s="91"/>
      <c r="G17" s="91"/>
      <c r="H17" s="91"/>
      <c r="I17" s="91"/>
      <c r="J17" s="92"/>
      <c r="K17" s="92"/>
      <c r="L17" s="92"/>
      <c r="M17" s="92"/>
      <c r="N17" s="92"/>
      <c r="O17" s="92"/>
      <c r="P17" s="92"/>
      <c r="Q17" s="17"/>
      <c r="R17" s="17"/>
    </row>
    <row r="18" spans="1:18" ht="12.75" customHeight="1" x14ac:dyDescent="0.25">
      <c r="A18" s="90"/>
      <c r="B18" s="90"/>
      <c r="C18" s="90" t="str">
        <f>'1. Required Start-Up Funds'!C8</f>
        <v>Real Estate-Land</v>
      </c>
      <c r="D18" s="87"/>
      <c r="E18" s="92"/>
      <c r="F18" s="107">
        <v>0</v>
      </c>
      <c r="G18" s="91"/>
      <c r="H18" s="91"/>
      <c r="I18" s="91"/>
      <c r="J18" s="92"/>
      <c r="K18" s="92"/>
      <c r="L18" s="92"/>
      <c r="M18" s="92"/>
      <c r="N18" s="92"/>
      <c r="O18" s="92"/>
      <c r="P18" s="92"/>
      <c r="Q18" s="17"/>
      <c r="R18" s="17"/>
    </row>
    <row r="19" spans="1:18" ht="12.75" customHeight="1" x14ac:dyDescent="0.25">
      <c r="A19" s="90"/>
      <c r="B19" s="90"/>
      <c r="C19" s="90" t="str">
        <f>'1. Required Start-Up Funds'!C9</f>
        <v>Buildings</v>
      </c>
      <c r="D19" s="87"/>
      <c r="E19" s="91"/>
      <c r="F19" s="107">
        <v>0</v>
      </c>
      <c r="G19" s="91"/>
      <c r="H19" s="91"/>
      <c r="I19" s="91"/>
      <c r="J19" s="91"/>
      <c r="K19" s="91"/>
      <c r="L19" s="91"/>
      <c r="M19" s="91"/>
      <c r="N19" s="91"/>
      <c r="O19" s="91"/>
      <c r="P19" s="91"/>
      <c r="Q19" s="16"/>
      <c r="R19" s="16"/>
    </row>
    <row r="20" spans="1:18" ht="12.75" customHeight="1" x14ac:dyDescent="0.25">
      <c r="A20" s="90"/>
      <c r="B20" s="90"/>
      <c r="C20" s="90" t="str">
        <f>'1. Required Start-Up Funds'!C10</f>
        <v>Leasehold Improvements</v>
      </c>
      <c r="D20" s="87"/>
      <c r="E20" s="91"/>
      <c r="F20" s="107">
        <v>0</v>
      </c>
      <c r="G20" s="91"/>
      <c r="H20" s="91"/>
      <c r="I20" s="91"/>
      <c r="J20" s="91"/>
      <c r="K20" s="91"/>
      <c r="L20" s="91"/>
      <c r="M20" s="91"/>
      <c r="N20" s="91"/>
      <c r="O20" s="91"/>
      <c r="P20" s="91"/>
      <c r="Q20" s="16"/>
      <c r="R20" s="16"/>
    </row>
    <row r="21" spans="1:18" ht="12.75" customHeight="1" x14ac:dyDescent="0.25">
      <c r="A21" s="90"/>
      <c r="B21" s="90"/>
      <c r="C21" s="90" t="str">
        <f>'1. Required Start-Up Funds'!C11</f>
        <v>Equipment</v>
      </c>
      <c r="D21" s="87"/>
      <c r="E21" s="92"/>
      <c r="F21" s="107">
        <v>0</v>
      </c>
      <c r="G21" s="91"/>
      <c r="H21" s="91"/>
      <c r="I21" s="91"/>
      <c r="J21" s="92"/>
      <c r="K21" s="92"/>
      <c r="L21" s="92"/>
      <c r="M21" s="92"/>
      <c r="N21" s="92"/>
      <c r="O21" s="92"/>
      <c r="P21" s="92"/>
      <c r="Q21" s="17"/>
      <c r="R21" s="17"/>
    </row>
    <row r="22" spans="1:18" ht="12.75" customHeight="1" x14ac:dyDescent="0.25">
      <c r="A22" s="90"/>
      <c r="B22" s="90"/>
      <c r="C22" s="90" t="str">
        <f>'1. Required Start-Up Funds'!C12</f>
        <v>Furniture and Fixtures</v>
      </c>
      <c r="D22" s="87"/>
      <c r="E22" s="92"/>
      <c r="F22" s="107">
        <v>0</v>
      </c>
      <c r="G22" s="91"/>
      <c r="H22" s="91"/>
      <c r="I22" s="91"/>
      <c r="J22" s="92"/>
      <c r="K22" s="92"/>
      <c r="L22" s="92"/>
      <c r="M22" s="92"/>
      <c r="N22" s="92"/>
      <c r="O22" s="92"/>
      <c r="P22" s="92"/>
      <c r="Q22" s="17"/>
      <c r="R22" s="17"/>
    </row>
    <row r="23" spans="1:18" ht="12.75" customHeight="1" x14ac:dyDescent="0.25">
      <c r="A23" s="90"/>
      <c r="B23" s="90"/>
      <c r="C23" s="90" t="str">
        <f>'1. Required Start-Up Funds'!C13</f>
        <v>Vehicles</v>
      </c>
      <c r="D23" s="87"/>
      <c r="E23" s="92"/>
      <c r="F23" s="107">
        <v>0</v>
      </c>
      <c r="G23" s="91"/>
      <c r="H23" s="91"/>
      <c r="I23" s="91"/>
      <c r="J23" s="92"/>
      <c r="K23" s="92"/>
      <c r="L23" s="92"/>
      <c r="M23" s="92"/>
      <c r="N23" s="92"/>
      <c r="O23" s="92"/>
      <c r="P23" s="92"/>
      <c r="Q23" s="17"/>
      <c r="R23" s="17"/>
    </row>
    <row r="24" spans="1:18" ht="12.75" customHeight="1" thickBot="1" x14ac:dyDescent="0.3">
      <c r="A24" s="90"/>
      <c r="B24" s="90"/>
      <c r="C24" s="90" t="str">
        <f>'1. Required Start-Up Funds'!C14</f>
        <v>Other Fixed Assets</v>
      </c>
      <c r="D24" s="87"/>
      <c r="E24" s="91"/>
      <c r="F24" s="108">
        <v>0</v>
      </c>
      <c r="G24" s="91"/>
      <c r="H24" s="91"/>
      <c r="I24" s="91"/>
      <c r="J24" s="91"/>
      <c r="K24" s="91"/>
      <c r="L24" s="91"/>
      <c r="M24" s="91"/>
      <c r="N24" s="91"/>
      <c r="O24" s="91"/>
      <c r="P24" s="91"/>
      <c r="Q24" s="16"/>
      <c r="R24" s="16"/>
    </row>
    <row r="25" spans="1:18" ht="12.75" customHeight="1" x14ac:dyDescent="0.25">
      <c r="A25" s="90"/>
      <c r="B25" s="90" t="s">
        <v>12</v>
      </c>
      <c r="C25" s="90"/>
      <c r="D25" s="87"/>
      <c r="E25" s="91"/>
      <c r="F25" s="91">
        <f>SUM(F18:F24)</f>
        <v>0</v>
      </c>
      <c r="G25" s="91"/>
      <c r="H25" s="91"/>
      <c r="I25" s="91"/>
      <c r="J25" s="91"/>
      <c r="K25" s="91"/>
      <c r="L25" s="91"/>
      <c r="M25" s="91"/>
      <c r="N25" s="91"/>
      <c r="O25" s="91"/>
      <c r="P25" s="91"/>
      <c r="Q25" s="16"/>
      <c r="R25" s="16"/>
    </row>
    <row r="26" spans="1:18" ht="12.75" customHeight="1" x14ac:dyDescent="0.25">
      <c r="A26" s="90"/>
      <c r="B26" s="90"/>
      <c r="C26" s="90"/>
      <c r="D26" s="87"/>
      <c r="E26" s="92"/>
      <c r="F26" s="91"/>
      <c r="G26" s="91"/>
      <c r="H26" s="91"/>
      <c r="I26" s="91"/>
      <c r="J26" s="92"/>
      <c r="K26" s="92"/>
      <c r="L26" s="92"/>
      <c r="M26" s="92"/>
      <c r="N26" s="92"/>
      <c r="O26" s="92"/>
      <c r="P26" s="92"/>
      <c r="Q26" s="17"/>
      <c r="R26" s="17"/>
    </row>
    <row r="27" spans="1:18" ht="12.75" customHeight="1" x14ac:dyDescent="0.25">
      <c r="A27" s="1"/>
      <c r="B27" s="1" t="s">
        <v>143</v>
      </c>
      <c r="C27" s="1"/>
      <c r="D27" s="36"/>
      <c r="E27" s="87"/>
      <c r="F27" s="107">
        <v>0</v>
      </c>
      <c r="G27" s="91"/>
      <c r="H27" s="91"/>
      <c r="I27" s="91"/>
      <c r="J27" s="87"/>
      <c r="K27" s="87"/>
      <c r="L27" s="87"/>
      <c r="M27" s="87"/>
      <c r="N27" s="87"/>
      <c r="O27" s="87"/>
      <c r="P27" s="87"/>
      <c r="Q27" s="15"/>
      <c r="R27" s="15"/>
    </row>
    <row r="28" spans="1:18" ht="12.75" customHeight="1" thickBot="1" x14ac:dyDescent="0.3">
      <c r="A28" s="1"/>
      <c r="B28" s="1"/>
      <c r="C28" s="1"/>
      <c r="D28" s="36"/>
      <c r="E28" s="87"/>
      <c r="F28" s="47"/>
      <c r="G28" s="91"/>
      <c r="H28" s="91"/>
      <c r="I28" s="91"/>
      <c r="J28" s="87"/>
      <c r="K28" s="87"/>
      <c r="L28" s="87"/>
      <c r="M28" s="87"/>
      <c r="N28" s="87"/>
      <c r="O28" s="87"/>
      <c r="P28" s="87"/>
      <c r="Q28" s="15"/>
      <c r="R28" s="15"/>
    </row>
    <row r="29" spans="1:18" ht="15.75" customHeight="1" thickBot="1" x14ac:dyDescent="0.3">
      <c r="A29" s="1" t="s">
        <v>144</v>
      </c>
      <c r="B29" s="1"/>
      <c r="C29" s="1"/>
      <c r="D29" s="36"/>
      <c r="E29" s="87"/>
      <c r="F29" s="55">
        <f>INT(F15+F25-F27)</f>
        <v>0</v>
      </c>
      <c r="G29" s="91"/>
      <c r="H29" s="91"/>
      <c r="I29" s="91"/>
      <c r="J29" s="87"/>
      <c r="K29" s="87"/>
      <c r="L29" s="87"/>
      <c r="M29" s="87"/>
      <c r="N29" s="87"/>
      <c r="O29" s="87"/>
      <c r="P29" s="87"/>
      <c r="Q29" s="15"/>
      <c r="R29" s="15"/>
    </row>
    <row r="30" spans="1:18" ht="12.75" customHeight="1" thickTop="1" x14ac:dyDescent="0.25">
      <c r="A30" s="1"/>
      <c r="B30" s="1"/>
      <c r="C30" s="1"/>
      <c r="D30" s="36"/>
      <c r="E30" s="87"/>
      <c r="F30" s="91"/>
      <c r="G30" s="91"/>
      <c r="H30" s="91"/>
      <c r="I30" s="91"/>
      <c r="J30" s="87"/>
      <c r="K30" s="87"/>
      <c r="L30" s="87"/>
      <c r="M30" s="87"/>
      <c r="N30" s="87"/>
      <c r="O30" s="87"/>
      <c r="P30" s="87"/>
      <c r="Q30" s="15"/>
      <c r="R30" s="15"/>
    </row>
    <row r="31" spans="1:18" ht="12.75" customHeight="1" x14ac:dyDescent="0.25">
      <c r="A31" s="1"/>
      <c r="B31" s="1"/>
      <c r="C31" s="1"/>
      <c r="D31" s="36"/>
      <c r="E31" s="87"/>
      <c r="F31" s="91"/>
      <c r="G31" s="91"/>
      <c r="H31" s="91"/>
      <c r="I31" s="91"/>
      <c r="J31" s="87"/>
      <c r="K31" s="87"/>
      <c r="L31" s="87"/>
      <c r="M31" s="87"/>
      <c r="N31" s="87"/>
      <c r="O31" s="87"/>
      <c r="P31" s="87"/>
      <c r="Q31" s="15"/>
      <c r="R31" s="15"/>
    </row>
    <row r="32" spans="1:18" ht="12.75" customHeight="1" x14ac:dyDescent="0.25">
      <c r="A32" s="1"/>
      <c r="B32" s="1"/>
      <c r="C32" s="1"/>
      <c r="D32" s="36"/>
      <c r="E32" s="87"/>
      <c r="F32" s="91"/>
      <c r="G32" s="91"/>
      <c r="H32" s="91"/>
      <c r="I32" s="91"/>
      <c r="J32" s="87"/>
      <c r="K32" s="87"/>
      <c r="L32" s="87"/>
      <c r="M32" s="87"/>
      <c r="N32" s="87"/>
      <c r="O32" s="87"/>
      <c r="P32" s="87"/>
      <c r="Q32" s="15"/>
      <c r="R32" s="15"/>
    </row>
    <row r="33" spans="1:18" ht="12.75" customHeight="1" x14ac:dyDescent="0.25">
      <c r="A33" s="1" t="s">
        <v>145</v>
      </c>
      <c r="B33" s="1"/>
      <c r="C33" s="1"/>
      <c r="D33" s="36"/>
      <c r="E33" s="87"/>
      <c r="F33" s="91"/>
      <c r="G33" s="91"/>
      <c r="H33" s="91"/>
      <c r="I33" s="91"/>
      <c r="J33" s="87"/>
      <c r="K33" s="87"/>
      <c r="L33" s="87"/>
      <c r="M33" s="87"/>
      <c r="N33" s="87"/>
      <c r="O33" s="87"/>
      <c r="P33" s="87"/>
      <c r="Q33" s="15"/>
      <c r="R33" s="15"/>
    </row>
    <row r="34" spans="1:18" ht="12.75" customHeight="1" x14ac:dyDescent="0.25">
      <c r="A34" s="1"/>
      <c r="B34" s="1" t="s">
        <v>149</v>
      </c>
      <c r="C34" s="1"/>
      <c r="D34" s="36"/>
      <c r="E34" s="87"/>
      <c r="F34" s="91"/>
      <c r="G34" s="91"/>
      <c r="H34" s="91"/>
      <c r="I34" s="91"/>
      <c r="J34" s="87"/>
      <c r="K34" s="87"/>
      <c r="L34" s="87"/>
      <c r="M34" s="87"/>
      <c r="N34" s="87"/>
      <c r="O34" s="87"/>
      <c r="P34" s="87"/>
      <c r="Q34" s="15"/>
      <c r="R34" s="15"/>
    </row>
    <row r="35" spans="1:18" ht="12.75" customHeight="1" x14ac:dyDescent="0.25">
      <c r="A35" s="1"/>
      <c r="B35" s="1"/>
      <c r="C35" s="1" t="s">
        <v>146</v>
      </c>
      <c r="D35" s="36"/>
      <c r="E35" s="91"/>
      <c r="F35" s="107">
        <v>0</v>
      </c>
      <c r="G35" s="91"/>
      <c r="H35" s="91"/>
      <c r="I35" s="91"/>
      <c r="J35" s="91"/>
      <c r="K35" s="91"/>
      <c r="L35" s="91"/>
      <c r="M35" s="91"/>
      <c r="N35" s="91"/>
      <c r="O35" s="91"/>
      <c r="P35" s="91"/>
      <c r="Q35" s="16"/>
      <c r="R35" s="16"/>
    </row>
    <row r="36" spans="1:18" ht="12.75" customHeight="1" x14ac:dyDescent="0.25">
      <c r="A36" s="1"/>
      <c r="B36" s="1"/>
      <c r="C36" s="1" t="s">
        <v>147</v>
      </c>
      <c r="D36" s="36"/>
      <c r="E36" s="92"/>
      <c r="F36" s="107">
        <v>0</v>
      </c>
      <c r="G36" s="91"/>
      <c r="H36" s="91"/>
      <c r="I36" s="91"/>
      <c r="J36" s="92"/>
      <c r="K36" s="92"/>
      <c r="L36" s="92"/>
      <c r="M36" s="92"/>
      <c r="N36" s="92"/>
      <c r="O36" s="92"/>
      <c r="P36" s="92"/>
      <c r="Q36" s="17"/>
      <c r="R36" s="15"/>
    </row>
    <row r="37" spans="1:18" ht="12.75" customHeight="1" x14ac:dyDescent="0.25">
      <c r="A37" s="1"/>
      <c r="B37" s="1"/>
      <c r="C37" s="1" t="s">
        <v>148</v>
      </c>
      <c r="D37" s="36"/>
      <c r="E37" s="87"/>
      <c r="F37" s="107">
        <v>0</v>
      </c>
      <c r="G37" s="91"/>
      <c r="H37" s="91"/>
      <c r="I37" s="91"/>
      <c r="J37" s="87"/>
      <c r="K37" s="87"/>
      <c r="L37" s="87"/>
      <c r="M37" s="87"/>
      <c r="N37" s="87"/>
      <c r="O37" s="87"/>
      <c r="P37" s="87"/>
      <c r="Q37" s="15"/>
      <c r="R37" s="15"/>
    </row>
    <row r="38" spans="1:18" ht="12.75" customHeight="1" thickBot="1" x14ac:dyDescent="0.3">
      <c r="A38" s="1"/>
      <c r="B38" s="1"/>
      <c r="C38" s="1" t="s">
        <v>132</v>
      </c>
      <c r="D38" s="36"/>
      <c r="E38" s="87"/>
      <c r="F38" s="108">
        <v>0</v>
      </c>
      <c r="G38" s="91"/>
      <c r="H38" s="91"/>
      <c r="I38" s="91"/>
      <c r="J38" s="87"/>
      <c r="K38" s="87"/>
      <c r="L38" s="87"/>
      <c r="M38" s="87"/>
      <c r="N38" s="87"/>
      <c r="O38" s="87"/>
      <c r="P38" s="87"/>
      <c r="Q38" s="15"/>
      <c r="R38" s="15"/>
    </row>
    <row r="39" spans="1:18" ht="12.75" customHeight="1" x14ac:dyDescent="0.25">
      <c r="A39" s="1"/>
      <c r="B39" s="1" t="s">
        <v>150</v>
      </c>
      <c r="C39" s="1"/>
      <c r="D39" s="36"/>
      <c r="E39" s="87"/>
      <c r="F39" s="91">
        <f>SUM(F35:F38)</f>
        <v>0</v>
      </c>
      <c r="G39" s="91"/>
      <c r="H39" s="91"/>
      <c r="I39" s="91"/>
      <c r="J39" s="87"/>
      <c r="K39" s="87"/>
      <c r="L39" s="87"/>
      <c r="M39" s="87"/>
      <c r="N39" s="87"/>
      <c r="O39" s="87"/>
      <c r="P39" s="87"/>
      <c r="Q39" s="15"/>
      <c r="R39" s="15"/>
    </row>
    <row r="40" spans="1:18" ht="12.75" customHeight="1" x14ac:dyDescent="0.25">
      <c r="A40" s="1"/>
      <c r="B40" s="1"/>
      <c r="C40" s="1"/>
      <c r="D40" s="36"/>
      <c r="E40" s="36"/>
      <c r="F40" s="43"/>
      <c r="G40" s="43"/>
      <c r="H40" s="43"/>
      <c r="I40" s="91"/>
      <c r="J40" s="36"/>
      <c r="K40" s="36"/>
      <c r="L40" s="36"/>
      <c r="M40" s="36"/>
      <c r="N40" s="36"/>
      <c r="O40" s="36"/>
      <c r="P40" s="36"/>
      <c r="Q40" s="7"/>
      <c r="R40" s="7"/>
    </row>
    <row r="41" spans="1:18" ht="12.75" customHeight="1" x14ac:dyDescent="0.25">
      <c r="A41" s="1"/>
      <c r="B41" s="1" t="s">
        <v>151</v>
      </c>
      <c r="C41" s="1"/>
      <c r="D41" s="36"/>
      <c r="E41" s="36"/>
      <c r="F41" s="43"/>
      <c r="G41" s="43"/>
      <c r="H41" s="43"/>
      <c r="I41" s="91"/>
      <c r="J41" s="36"/>
      <c r="K41" s="36"/>
      <c r="L41" s="36"/>
      <c r="M41" s="36"/>
      <c r="N41" s="36"/>
      <c r="O41" s="36"/>
      <c r="P41" s="36"/>
      <c r="Q41" s="7"/>
      <c r="R41" s="7"/>
    </row>
    <row r="42" spans="1:18" ht="12.75" customHeight="1" x14ac:dyDescent="0.25">
      <c r="A42" s="1"/>
      <c r="B42" s="1"/>
      <c r="C42" s="1" t="s">
        <v>152</v>
      </c>
      <c r="D42" s="36"/>
      <c r="E42" s="36"/>
      <c r="F42" s="109">
        <v>0</v>
      </c>
      <c r="G42" s="43"/>
      <c r="H42" s="43"/>
      <c r="I42" s="91"/>
      <c r="J42" s="36"/>
      <c r="K42" s="36"/>
      <c r="L42" s="36"/>
      <c r="M42" s="36"/>
      <c r="N42" s="36"/>
      <c r="O42" s="36"/>
      <c r="P42" s="36"/>
      <c r="Q42" s="7"/>
      <c r="R42" s="7"/>
    </row>
    <row r="43" spans="1:18" ht="12.75" customHeight="1" x14ac:dyDescent="0.25">
      <c r="A43" s="1"/>
      <c r="B43" s="1"/>
      <c r="C43" s="1" t="s">
        <v>153</v>
      </c>
      <c r="D43" s="36"/>
      <c r="E43" s="36"/>
      <c r="F43" s="109">
        <v>0</v>
      </c>
      <c r="G43" s="43"/>
      <c r="H43" s="43"/>
      <c r="I43" s="91"/>
      <c r="J43" s="36"/>
      <c r="K43" s="36"/>
      <c r="L43" s="36"/>
      <c r="M43" s="36"/>
      <c r="N43" s="36"/>
      <c r="O43" s="36"/>
      <c r="P43" s="36"/>
      <c r="Q43" s="7"/>
      <c r="R43" s="7"/>
    </row>
    <row r="44" spans="1:18" ht="12.75" customHeight="1" thickBot="1" x14ac:dyDescent="0.3">
      <c r="A44" s="1"/>
      <c r="B44" s="1"/>
      <c r="C44" s="1" t="s">
        <v>154</v>
      </c>
      <c r="D44" s="36"/>
      <c r="E44" s="36"/>
      <c r="F44" s="108">
        <v>0</v>
      </c>
      <c r="G44" s="91"/>
      <c r="H44" s="43"/>
      <c r="I44" s="91"/>
      <c r="J44" s="36"/>
      <c r="K44" s="36"/>
      <c r="L44" s="36"/>
      <c r="M44" s="36"/>
      <c r="N44" s="36"/>
      <c r="O44" s="36"/>
      <c r="P44" s="36"/>
      <c r="Q44" s="7"/>
      <c r="R44" s="7"/>
    </row>
    <row r="45" spans="1:18" ht="12.75" customHeight="1" x14ac:dyDescent="0.25">
      <c r="A45" s="1"/>
      <c r="B45" s="1" t="s">
        <v>155</v>
      </c>
      <c r="C45" s="1"/>
      <c r="D45" s="36"/>
      <c r="E45" s="36"/>
      <c r="F45" s="43">
        <f>F42+F43-F44</f>
        <v>0</v>
      </c>
      <c r="G45" s="43"/>
      <c r="H45" s="43"/>
      <c r="I45" s="91"/>
      <c r="J45" s="36"/>
      <c r="K45" s="36"/>
      <c r="L45" s="36"/>
      <c r="M45" s="36"/>
      <c r="N45" s="36"/>
      <c r="O45" s="36"/>
      <c r="P45" s="36"/>
    </row>
    <row r="46" spans="1:18" ht="12.75" customHeight="1" thickBot="1" x14ac:dyDescent="0.3">
      <c r="A46" s="1"/>
      <c r="B46" s="1"/>
      <c r="C46" s="1"/>
      <c r="D46" s="36"/>
      <c r="E46" s="36"/>
      <c r="F46" s="47"/>
      <c r="G46" s="91"/>
      <c r="H46" s="43"/>
      <c r="I46" s="91"/>
      <c r="J46" s="36"/>
      <c r="K46" s="36"/>
      <c r="L46" s="36"/>
      <c r="M46" s="36"/>
      <c r="N46" s="36"/>
      <c r="O46" s="36"/>
      <c r="P46" s="36"/>
    </row>
    <row r="47" spans="1:18" ht="15.75" customHeight="1" thickBot="1" x14ac:dyDescent="0.3">
      <c r="A47" s="1" t="s">
        <v>177</v>
      </c>
      <c r="B47" s="1"/>
      <c r="C47" s="1"/>
      <c r="D47" s="36"/>
      <c r="E47" s="36"/>
      <c r="F47" s="55">
        <f>INT(F39+F45)</f>
        <v>0</v>
      </c>
      <c r="G47" s="91"/>
      <c r="H47" s="43"/>
      <c r="I47" s="91"/>
      <c r="J47" s="36"/>
      <c r="K47" s="36"/>
      <c r="L47" s="36"/>
      <c r="M47" s="36"/>
      <c r="N47" s="36"/>
      <c r="O47" s="36"/>
      <c r="P47" s="36"/>
    </row>
    <row r="48" spans="1:18" ht="12.75" customHeight="1" thickTop="1" x14ac:dyDescent="0.25">
      <c r="A48" s="1"/>
      <c r="B48" s="1"/>
      <c r="C48" s="1"/>
      <c r="D48" s="36"/>
      <c r="E48" s="36"/>
      <c r="F48" s="36"/>
      <c r="G48" s="36"/>
      <c r="H48" s="36"/>
      <c r="I48" s="87"/>
      <c r="J48" s="36"/>
      <c r="K48" s="36"/>
      <c r="L48" s="36"/>
      <c r="M48" s="36"/>
      <c r="N48" s="36"/>
      <c r="O48" s="36"/>
      <c r="P48" s="36"/>
    </row>
    <row r="49" spans="1:18" ht="12.75" customHeight="1" x14ac:dyDescent="0.25">
      <c r="A49" s="1"/>
      <c r="B49" s="1"/>
      <c r="C49" s="1"/>
      <c r="D49" s="36"/>
      <c r="E49" s="36"/>
      <c r="F49" s="36"/>
      <c r="G49" s="36"/>
      <c r="H49" s="36"/>
      <c r="I49" s="87"/>
      <c r="J49" s="36"/>
      <c r="K49" s="36"/>
      <c r="L49" s="36"/>
      <c r="M49" s="36"/>
      <c r="N49" s="36"/>
      <c r="O49" s="36"/>
      <c r="P49" s="36"/>
    </row>
    <row r="50" spans="1:18" ht="12.75" customHeight="1" x14ac:dyDescent="0.25">
      <c r="A50" s="1"/>
      <c r="B50" s="1"/>
      <c r="C50" s="1"/>
      <c r="D50" s="36"/>
      <c r="E50" s="36"/>
      <c r="F50" s="93" t="str">
        <f>IF(F29=F47,"Statement Balances","Does Not Balance")</f>
        <v>Statement Balances</v>
      </c>
      <c r="G50" s="36"/>
      <c r="H50" s="36"/>
      <c r="I50" s="87"/>
      <c r="J50" s="36"/>
      <c r="K50" s="36"/>
      <c r="L50" s="36"/>
      <c r="M50" s="36"/>
      <c r="N50" s="36"/>
      <c r="O50" s="36"/>
      <c r="P50" s="36"/>
    </row>
    <row r="51" spans="1:18" ht="12.75" customHeight="1" x14ac:dyDescent="0.25">
      <c r="A51" s="1"/>
      <c r="B51" s="1"/>
      <c r="C51" s="1"/>
      <c r="D51" s="36"/>
      <c r="E51" s="36"/>
      <c r="F51" s="36"/>
      <c r="G51" s="36"/>
      <c r="H51" s="36"/>
      <c r="I51" s="87"/>
      <c r="J51" s="36"/>
      <c r="K51" s="36"/>
      <c r="L51" s="36"/>
      <c r="M51" s="36"/>
      <c r="N51" s="36"/>
      <c r="O51" s="36"/>
      <c r="P51" s="36"/>
    </row>
    <row r="52" spans="1:18" ht="12.75" customHeight="1" x14ac:dyDescent="0.25">
      <c r="A52" s="1"/>
      <c r="B52" s="1"/>
      <c r="C52" s="1"/>
      <c r="D52" s="36"/>
      <c r="E52" s="36"/>
      <c r="F52" s="36"/>
      <c r="G52" s="36"/>
      <c r="H52" s="36"/>
      <c r="I52" s="87"/>
      <c r="J52" s="36"/>
      <c r="K52" s="36"/>
      <c r="L52" s="36"/>
      <c r="M52" s="36"/>
      <c r="N52" s="36"/>
      <c r="O52" s="36"/>
      <c r="P52" s="36"/>
    </row>
    <row r="53" spans="1:18" ht="12.75" customHeight="1" x14ac:dyDescent="0.2"/>
    <row r="54" spans="1:18" ht="12.75" customHeight="1" x14ac:dyDescent="0.2"/>
    <row r="55" spans="1:18" ht="12.75" customHeight="1" x14ac:dyDescent="0.2">
      <c r="E55" s="12"/>
      <c r="F55" s="12"/>
      <c r="G55" s="12"/>
      <c r="H55" s="12"/>
      <c r="J55" s="12"/>
      <c r="K55" s="12"/>
      <c r="L55" s="12"/>
      <c r="M55" s="12"/>
      <c r="N55" s="12"/>
      <c r="O55" s="12"/>
      <c r="P55" s="12"/>
      <c r="Q55" s="12"/>
      <c r="R55" s="12"/>
    </row>
    <row r="56" spans="1:18" ht="12.75" customHeight="1" x14ac:dyDescent="0.2">
      <c r="E56" s="12"/>
      <c r="F56" s="12"/>
      <c r="G56" s="12"/>
      <c r="H56" s="12"/>
      <c r="J56" s="12"/>
      <c r="K56" s="12"/>
      <c r="L56" s="12"/>
      <c r="M56" s="12"/>
      <c r="N56" s="12"/>
      <c r="O56" s="12"/>
      <c r="P56" s="12"/>
      <c r="Q56" s="12"/>
      <c r="R56" s="12"/>
    </row>
    <row r="57" spans="1:18" ht="12.75" customHeight="1" x14ac:dyDescent="0.2">
      <c r="E57" s="12"/>
      <c r="F57" s="12"/>
      <c r="G57" s="12"/>
      <c r="H57" s="12"/>
      <c r="J57" s="12"/>
      <c r="K57" s="12"/>
      <c r="L57" s="12"/>
      <c r="M57" s="12"/>
      <c r="N57" s="12"/>
      <c r="O57" s="12"/>
      <c r="P57" s="12"/>
      <c r="Q57" s="12"/>
      <c r="R57" s="12"/>
    </row>
    <row r="58" spans="1:18" ht="12.75" customHeight="1" x14ac:dyDescent="0.2">
      <c r="D58" s="7"/>
      <c r="E58" s="12"/>
      <c r="F58" s="12"/>
      <c r="G58" s="12"/>
      <c r="H58" s="12"/>
      <c r="J58" s="12"/>
      <c r="K58" s="12"/>
      <c r="L58" s="12"/>
      <c r="M58" s="12"/>
      <c r="N58" s="12"/>
      <c r="O58" s="12"/>
      <c r="P58" s="12"/>
      <c r="Q58" s="12"/>
      <c r="R58" s="12"/>
    </row>
    <row r="59" spans="1:18" ht="12.75" customHeight="1" x14ac:dyDescent="0.2">
      <c r="D59" s="7"/>
      <c r="E59" s="12"/>
      <c r="F59" s="12"/>
      <c r="G59" s="12"/>
      <c r="H59" s="12"/>
      <c r="J59" s="12"/>
      <c r="K59" s="12"/>
      <c r="L59" s="12"/>
      <c r="M59" s="12"/>
      <c r="N59" s="12"/>
      <c r="O59" s="12"/>
      <c r="P59" s="12"/>
      <c r="Q59" s="12"/>
      <c r="R59" s="12"/>
    </row>
    <row r="60" spans="1:18" ht="12.75" customHeight="1" x14ac:dyDescent="0.2">
      <c r="D60" s="7"/>
      <c r="E60" s="12"/>
      <c r="F60" s="12"/>
      <c r="G60" s="12"/>
      <c r="H60" s="12"/>
      <c r="J60" s="12"/>
      <c r="K60" s="12"/>
      <c r="L60" s="12"/>
      <c r="M60" s="12"/>
      <c r="N60" s="12"/>
      <c r="O60" s="12"/>
      <c r="P60" s="12"/>
      <c r="Q60" s="12"/>
      <c r="R60" s="12"/>
    </row>
    <row r="61" spans="1:18" ht="12.75" customHeight="1" x14ac:dyDescent="0.2">
      <c r="D61" s="7"/>
      <c r="E61" s="12"/>
      <c r="F61" s="12"/>
      <c r="G61" s="12"/>
      <c r="H61" s="12"/>
      <c r="J61" s="12"/>
      <c r="K61" s="12"/>
      <c r="L61" s="12"/>
      <c r="M61" s="12"/>
      <c r="N61" s="12"/>
      <c r="O61" s="12"/>
      <c r="P61" s="12"/>
      <c r="Q61" s="12"/>
      <c r="R61" s="12"/>
    </row>
    <row r="62" spans="1:18" ht="12.75" customHeight="1" x14ac:dyDescent="0.2">
      <c r="D62" s="7"/>
      <c r="E62" s="12"/>
      <c r="F62" s="12"/>
      <c r="G62" s="12"/>
      <c r="H62" s="12"/>
      <c r="J62" s="12"/>
      <c r="K62" s="12"/>
      <c r="L62" s="12"/>
      <c r="M62" s="12"/>
      <c r="N62" s="12"/>
      <c r="O62" s="12"/>
      <c r="P62" s="12"/>
      <c r="Q62" s="12"/>
      <c r="R62" s="12"/>
    </row>
    <row r="63" spans="1:18" ht="12.75" customHeight="1" x14ac:dyDescent="0.2">
      <c r="E63" s="12"/>
      <c r="F63" s="12"/>
      <c r="G63" s="12"/>
      <c r="H63" s="12"/>
      <c r="J63" s="12"/>
      <c r="K63" s="12"/>
      <c r="L63" s="12"/>
      <c r="M63" s="12"/>
      <c r="N63" s="12"/>
      <c r="O63" s="12"/>
      <c r="P63" s="12"/>
      <c r="Q63" s="12"/>
      <c r="R63" s="12"/>
    </row>
    <row r="64" spans="1:18" ht="12.75" customHeight="1" x14ac:dyDescent="0.2">
      <c r="E64" s="12"/>
      <c r="F64" s="12"/>
      <c r="G64" s="12"/>
      <c r="H64" s="12"/>
      <c r="J64" s="12"/>
      <c r="K64" s="12"/>
      <c r="L64" s="12"/>
      <c r="M64" s="12"/>
      <c r="N64" s="12"/>
      <c r="O64" s="12"/>
      <c r="P64" s="12"/>
      <c r="Q64" s="12"/>
      <c r="R64" s="12"/>
    </row>
    <row r="65" spans="5:18" ht="12.75" customHeight="1" x14ac:dyDescent="0.2">
      <c r="E65" s="12"/>
      <c r="F65" s="12"/>
      <c r="G65" s="12"/>
      <c r="H65" s="12"/>
      <c r="J65" s="12"/>
      <c r="K65" s="12"/>
      <c r="L65" s="12"/>
      <c r="M65" s="12"/>
      <c r="N65" s="12"/>
      <c r="O65" s="12"/>
      <c r="P65" s="12"/>
      <c r="Q65" s="12"/>
      <c r="R65" s="12"/>
    </row>
    <row r="66" spans="5:18" ht="12.75" customHeight="1" x14ac:dyDescent="0.2">
      <c r="E66" s="12"/>
      <c r="F66" s="12"/>
      <c r="G66" s="12"/>
      <c r="H66" s="12"/>
      <c r="J66" s="12"/>
      <c r="K66" s="12"/>
      <c r="L66" s="12"/>
      <c r="M66" s="12"/>
      <c r="N66" s="12"/>
      <c r="O66" s="12"/>
      <c r="P66" s="12"/>
      <c r="Q66" s="12"/>
      <c r="R66" s="12"/>
    </row>
    <row r="67" spans="5:18" ht="12.75" customHeight="1" x14ac:dyDescent="0.2"/>
    <row r="68" spans="5:18" ht="12.75" customHeight="1" x14ac:dyDescent="0.2"/>
    <row r="69" spans="5:18" ht="12.75" customHeight="1" x14ac:dyDescent="0.2"/>
    <row r="70" spans="5:18" ht="12.75" customHeight="1" x14ac:dyDescent="0.2"/>
    <row r="71" spans="5:18" ht="12.75" customHeight="1" x14ac:dyDescent="0.2"/>
    <row r="72" spans="5:18" ht="12.75" customHeight="1" x14ac:dyDescent="0.2"/>
    <row r="73" spans="5:18" ht="12.75" customHeight="1" x14ac:dyDescent="0.2"/>
    <row r="74" spans="5:18" ht="12.75" customHeight="1" x14ac:dyDescent="0.2"/>
    <row r="75" spans="5:18" ht="12.75" customHeight="1" x14ac:dyDescent="0.2"/>
    <row r="76" spans="5:18" ht="12.75" customHeight="1" x14ac:dyDescent="0.2"/>
    <row r="77" spans="5:18" ht="12.75" customHeight="1" x14ac:dyDescent="0.2"/>
    <row r="78" spans="5:18" ht="12.75" customHeight="1" x14ac:dyDescent="0.2"/>
    <row r="79" spans="5:18" ht="12.75" customHeight="1" x14ac:dyDescent="0.2"/>
    <row r="80" spans="5: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sheetData>
  <phoneticPr fontId="4" type="noConversion"/>
  <pageMargins left="0.75" right="0.75" top="1" bottom="0.75" header="0.5" footer="0.5"/>
  <pageSetup scale="75" orientation="landscape" blackAndWhite="1"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40</vt:i4>
      </vt:variant>
    </vt:vector>
  </HeadingPairs>
  <TitlesOfParts>
    <vt:vector size="73" baseType="lpstr">
      <vt:lpstr>INSTRUCTIONS</vt:lpstr>
      <vt:lpstr>1. Required Start-Up Funds</vt:lpstr>
      <vt:lpstr>2. Salaries and Wages</vt:lpstr>
      <vt:lpstr>3. Fixed Operating Expenses</vt:lpstr>
      <vt:lpstr>4. Projected Sales Forecast</vt:lpstr>
      <vt:lpstr>5a. Projected Sales Forecast</vt:lpstr>
      <vt:lpstr>5b. Projected Sales Forecast</vt:lpstr>
      <vt:lpstr>6. Cash Receipts-Disbursements</vt:lpstr>
      <vt:lpstr>7. Beginning Balance Sheet</vt:lpstr>
      <vt:lpstr>7. Income Statement (1)</vt:lpstr>
      <vt:lpstr>8. Cash Flow Statement (1)</vt:lpstr>
      <vt:lpstr>9. Balance Sheet (1)</vt:lpstr>
      <vt:lpstr>10. Income Statement (2)</vt:lpstr>
      <vt:lpstr>11. Cash Flow Statement (2)</vt:lpstr>
      <vt:lpstr>12. Balance Sheet (2)</vt:lpstr>
      <vt:lpstr>13. Income Statement (3)</vt:lpstr>
      <vt:lpstr>14. Cash Flow Statement (3)</vt:lpstr>
      <vt:lpstr>15. Balance Sheet (3)</vt:lpstr>
      <vt:lpstr>16. Income Statement (4)</vt:lpstr>
      <vt:lpstr>17. Cash Flow Statement (4)</vt:lpstr>
      <vt:lpstr>18. Balance Sheet (4)</vt:lpstr>
      <vt:lpstr>19. Income Statement (5)</vt:lpstr>
      <vt:lpstr>20. Cash Flow Statement (5)</vt:lpstr>
      <vt:lpstr>21. Balance Sheet (5)</vt:lpstr>
      <vt:lpstr>22. Year End Summary</vt:lpstr>
      <vt:lpstr>23. Balance Sheet Summary</vt:lpstr>
      <vt:lpstr>24. Financial Ratios</vt:lpstr>
      <vt:lpstr>25. Breakeven Analysis</vt:lpstr>
      <vt:lpstr>26. Amoritization Schedule</vt:lpstr>
      <vt:lpstr>27. Financial Diagnostics</vt:lpstr>
      <vt:lpstr>28. Summary Graphs</vt:lpstr>
      <vt:lpstr>29. Summary Cash Flow</vt:lpstr>
      <vt:lpstr>Changes</vt:lpstr>
      <vt:lpstr>'1. Required Start-Up Funds'!Print_Area</vt:lpstr>
      <vt:lpstr>'10. Income Statement (2)'!Print_Area</vt:lpstr>
      <vt:lpstr>'12. Balance Sheet (2)'!Print_Area</vt:lpstr>
      <vt:lpstr>'13. Income Statement (3)'!Print_Area</vt:lpstr>
      <vt:lpstr>'15. Balance Sheet (3)'!Print_Area</vt:lpstr>
      <vt:lpstr>'16. Income Statement (4)'!Print_Area</vt:lpstr>
      <vt:lpstr>'18. Balance Sheet (4)'!Print_Area</vt:lpstr>
      <vt:lpstr>'19. Income Statement (5)'!Print_Area</vt:lpstr>
      <vt:lpstr>'21. Balance Sheet (5)'!Print_Area</vt:lpstr>
      <vt:lpstr>'22. Year End Summary'!Print_Area</vt:lpstr>
      <vt:lpstr>'23. Balance Sheet Summary'!Print_Area</vt:lpstr>
      <vt:lpstr>'25. Breakeven Analysis'!Print_Area</vt:lpstr>
      <vt:lpstr>'26. Amoritization Schedule'!Print_Area</vt:lpstr>
      <vt:lpstr>'28. Summary Graphs'!Print_Area</vt:lpstr>
      <vt:lpstr>'29. Summary Cash Flow'!Print_Area</vt:lpstr>
      <vt:lpstr>'3. Fixed Operating Expenses'!Print_Area</vt:lpstr>
      <vt:lpstr>'4. Projected Sales Forecast'!Print_Area</vt:lpstr>
      <vt:lpstr>'6. Cash Receipts-Disbursements'!Print_Area</vt:lpstr>
      <vt:lpstr>'7. Income Statement (1)'!Print_Area</vt:lpstr>
      <vt:lpstr>'8. Cash Flow Statement (1)'!Print_Area</vt:lpstr>
      <vt:lpstr>'9. Balance Sheet (1)'!Print_Area</vt:lpstr>
      <vt:lpstr>INSTRUCTIONS!Print_Area</vt:lpstr>
      <vt:lpstr>'10. Income Statement (2)'!Print_Titles</vt:lpstr>
      <vt:lpstr>'11. Cash Flow Statement (2)'!Print_Titles</vt:lpstr>
      <vt:lpstr>'12. Balance Sheet (2)'!Print_Titles</vt:lpstr>
      <vt:lpstr>'13. Income Statement (3)'!Print_Titles</vt:lpstr>
      <vt:lpstr>'14. Cash Flow Statement (3)'!Print_Titles</vt:lpstr>
      <vt:lpstr>'15. Balance Sheet (3)'!Print_Titles</vt:lpstr>
      <vt:lpstr>'16. Income Statement (4)'!Print_Titles</vt:lpstr>
      <vt:lpstr>'17. Cash Flow Statement (4)'!Print_Titles</vt:lpstr>
      <vt:lpstr>'18. Balance Sheet (4)'!Print_Titles</vt:lpstr>
      <vt:lpstr>'19. Income Statement (5)'!Print_Titles</vt:lpstr>
      <vt:lpstr>'20. Cash Flow Statement (5)'!Print_Titles</vt:lpstr>
      <vt:lpstr>'21. Balance Sheet (5)'!Print_Titles</vt:lpstr>
      <vt:lpstr>'22. Year End Summary'!Print_Titles</vt:lpstr>
      <vt:lpstr>'26. Amoritization Schedule'!Print_Titles</vt:lpstr>
      <vt:lpstr>'7. Beginning Balance Sheet'!Print_Titles</vt:lpstr>
      <vt:lpstr>'7. Income Statement (1)'!Print_Titles</vt:lpstr>
      <vt:lpstr>'8. Cash Flow Statement (1)'!Print_Titles</vt:lpstr>
      <vt:lpstr>'9. Balance Sheet (1)'!Print_Titles</vt:lpstr>
    </vt:vector>
  </TitlesOfParts>
  <Company>CEDC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Hess;Ron Dillon;Doug Collins</dc:creator>
  <cp:lastModifiedBy>Whit</cp:lastModifiedBy>
  <cp:lastPrinted>2014-01-04T00:50:25Z</cp:lastPrinted>
  <dcterms:created xsi:type="dcterms:W3CDTF">2006-04-19T18:37:42Z</dcterms:created>
  <dcterms:modified xsi:type="dcterms:W3CDTF">2019-01-25T20:26:59Z</dcterms:modified>
</cp:coreProperties>
</file>